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4\MŠ Smetanova - rekonstrukce elektroinstalace vč. stavebních úprav\PD - MŠ SMETANOVA\"/>
    </mc:Choice>
  </mc:AlternateContent>
  <bookViews>
    <workbookView xWindow="0" yWindow="0" windowWidth="28800" windowHeight="12450"/>
  </bookViews>
  <sheets>
    <sheet name="Rekapitulace stavby" sheetId="1" r:id="rId1"/>
    <sheet name="001 - Stavební část" sheetId="2" r:id="rId2"/>
    <sheet name="002 - Elektroinstalace" sheetId="3" r:id="rId3"/>
    <sheet name="003 - Ostatní a vedlejší ..." sheetId="4" r:id="rId4"/>
  </sheets>
  <definedNames>
    <definedName name="_xlnm._FilterDatabase" localSheetId="1" hidden="1">'001 - Stavební část'!$C$133:$K$339</definedName>
    <definedName name="_xlnm._FilterDatabase" localSheetId="2" hidden="1">'002 - Elektroinstalace'!$C$127:$K$280</definedName>
    <definedName name="_xlnm._FilterDatabase" localSheetId="3" hidden="1">'003 - Ostatní a vedlejší ...'!$C$121:$K$150</definedName>
    <definedName name="_xlnm.Print_Titles" localSheetId="1">'001 - Stavební část'!$133:$133</definedName>
    <definedName name="_xlnm.Print_Titles" localSheetId="2">'002 - Elektroinstalace'!$127:$127</definedName>
    <definedName name="_xlnm.Print_Titles" localSheetId="3">'003 - Ostatní a vedlejší ...'!$121:$121</definedName>
    <definedName name="_xlnm.Print_Titles" localSheetId="0">'Rekapitulace stavby'!$92:$92</definedName>
    <definedName name="_xlnm.Print_Area" localSheetId="1">'001 - Stavební část'!$C$4:$J$76,'001 - Stavební část'!$C$82:$J$113,'001 - Stavební část'!$C$119:$K$339</definedName>
    <definedName name="_xlnm.Print_Area" localSheetId="2">'002 - Elektroinstalace'!$C$4:$J$76,'002 - Elektroinstalace'!$C$82:$J$107,'002 - Elektroinstalace'!$C$113:$K$280</definedName>
    <definedName name="_xlnm.Print_Area" localSheetId="3">'003 - Ostatní a vedlejší ...'!$C$4:$J$76,'003 - Ostatní a vedlejší ...'!$C$82:$J$101,'003 - Ostatní a vedlejší ...'!$C$107:$K$150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8" i="1" s="1"/>
  <c r="J37" i="4"/>
  <c r="AX98" i="1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8" i="4"/>
  <c r="F118" i="4"/>
  <c r="F116" i="4"/>
  <c r="E114" i="4"/>
  <c r="J93" i="4"/>
  <c r="F93" i="4"/>
  <c r="F91" i="4"/>
  <c r="E89" i="4"/>
  <c r="J26" i="4"/>
  <c r="E26" i="4"/>
  <c r="J119" i="4" s="1"/>
  <c r="J25" i="4"/>
  <c r="J20" i="4"/>
  <c r="E20" i="4"/>
  <c r="F119" i="4" s="1"/>
  <c r="J19" i="4"/>
  <c r="J14" i="4"/>
  <c r="J116" i="4"/>
  <c r="E7" i="4"/>
  <c r="E110" i="4"/>
  <c r="J39" i="3"/>
  <c r="J38" i="3"/>
  <c r="AY97" i="1" s="1"/>
  <c r="J37" i="3"/>
  <c r="AX97" i="1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F122" i="3"/>
  <c r="E120" i="3"/>
  <c r="F91" i="3"/>
  <c r="E89" i="3"/>
  <c r="J26" i="3"/>
  <c r="E26" i="3"/>
  <c r="J94" i="3" s="1"/>
  <c r="J25" i="3"/>
  <c r="J23" i="3"/>
  <c r="E23" i="3"/>
  <c r="J93" i="3" s="1"/>
  <c r="J22" i="3"/>
  <c r="J20" i="3"/>
  <c r="E20" i="3"/>
  <c r="F125" i="3" s="1"/>
  <c r="J19" i="3"/>
  <c r="J17" i="3"/>
  <c r="E17" i="3"/>
  <c r="F124" i="3" s="1"/>
  <c r="J16" i="3"/>
  <c r="J14" i="3"/>
  <c r="J122" i="3" s="1"/>
  <c r="E7" i="3"/>
  <c r="E116" i="3" s="1"/>
  <c r="J39" i="2"/>
  <c r="J38" i="2"/>
  <c r="AY96" i="1" s="1"/>
  <c r="J37" i="2"/>
  <c r="AX96" i="1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T206" i="2" s="1"/>
  <c r="R207" i="2"/>
  <c r="R206" i="2"/>
  <c r="P207" i="2"/>
  <c r="P206" i="2" s="1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T136" i="2" s="1"/>
  <c r="R137" i="2"/>
  <c r="R136" i="2" s="1"/>
  <c r="P137" i="2"/>
  <c r="P136" i="2" s="1"/>
  <c r="J130" i="2"/>
  <c r="F130" i="2"/>
  <c r="F128" i="2"/>
  <c r="E126" i="2"/>
  <c r="J93" i="2"/>
  <c r="F93" i="2"/>
  <c r="F91" i="2"/>
  <c r="E89" i="2"/>
  <c r="J26" i="2"/>
  <c r="E26" i="2"/>
  <c r="J131" i="2" s="1"/>
  <c r="J25" i="2"/>
  <c r="J20" i="2"/>
  <c r="E20" i="2"/>
  <c r="F131" i="2" s="1"/>
  <c r="J19" i="2"/>
  <c r="J14" i="2"/>
  <c r="J128" i="2" s="1"/>
  <c r="E7" i="2"/>
  <c r="E122" i="2" s="1"/>
  <c r="L90" i="1"/>
  <c r="AM90" i="1"/>
  <c r="AM89" i="1"/>
  <c r="L89" i="1"/>
  <c r="AM87" i="1"/>
  <c r="L87" i="1"/>
  <c r="L85" i="1"/>
  <c r="L84" i="1"/>
  <c r="BK332" i="2"/>
  <c r="BK312" i="2"/>
  <c r="BK260" i="2"/>
  <c r="J215" i="2"/>
  <c r="J182" i="2"/>
  <c r="J150" i="2"/>
  <c r="BK328" i="2"/>
  <c r="BK321" i="2"/>
  <c r="J316" i="2"/>
  <c r="BK298" i="2"/>
  <c r="J289" i="2"/>
  <c r="BK266" i="2"/>
  <c r="J257" i="2"/>
  <c r="BK225" i="2"/>
  <c r="BK199" i="2"/>
  <c r="BK173" i="2"/>
  <c r="BK150" i="2"/>
  <c r="BK141" i="2"/>
  <c r="J298" i="2"/>
  <c r="BK289" i="2"/>
  <c r="BK281" i="2"/>
  <c r="J266" i="2"/>
  <c r="J247" i="2"/>
  <c r="J228" i="2"/>
  <c r="BK207" i="2"/>
  <c r="J186" i="2"/>
  <c r="J141" i="2"/>
  <c r="J275" i="3"/>
  <c r="J265" i="3"/>
  <c r="BK257" i="3"/>
  <c r="BK245" i="3"/>
  <c r="BK224" i="3"/>
  <c r="J200" i="3"/>
  <c r="BK183" i="3"/>
  <c r="J173" i="3"/>
  <c r="J162" i="3"/>
  <c r="J152" i="3"/>
  <c r="BK137" i="3"/>
  <c r="J277" i="3"/>
  <c r="J261" i="3"/>
  <c r="BK249" i="3"/>
  <c r="BK239" i="3"/>
  <c r="J224" i="3"/>
  <c r="J218" i="3"/>
  <c r="BK200" i="3"/>
  <c r="J189" i="3"/>
  <c r="J175" i="3"/>
  <c r="J156" i="3"/>
  <c r="J148" i="3"/>
  <c r="BK247" i="3"/>
  <c r="J228" i="3"/>
  <c r="BK202" i="3"/>
  <c r="BK181" i="3"/>
  <c r="BK144" i="3"/>
  <c r="BK251" i="3"/>
  <c r="J243" i="3"/>
  <c r="J241" i="3"/>
  <c r="J239" i="3"/>
  <c r="J232" i="3"/>
  <c r="BK230" i="3"/>
  <c r="J226" i="3"/>
  <c r="J222" i="3"/>
  <c r="BK214" i="3"/>
  <c r="J202" i="3"/>
  <c r="BK175" i="3"/>
  <c r="BK164" i="3"/>
  <c r="BK148" i="3"/>
  <c r="J142" i="3"/>
  <c r="BK141" i="4"/>
  <c r="BK145" i="4"/>
  <c r="BK127" i="4"/>
  <c r="J135" i="4"/>
  <c r="BK143" i="4"/>
  <c r="BK135" i="4"/>
  <c r="J336" i="2"/>
  <c r="J325" i="2"/>
  <c r="BK273" i="2"/>
  <c r="BK228" i="2"/>
  <c r="J201" i="2"/>
  <c r="J169" i="2"/>
  <c r="J148" i="2"/>
  <c r="BK323" i="2"/>
  <c r="BK316" i="2"/>
  <c r="BK300" i="2"/>
  <c r="BK293" i="2"/>
  <c r="BK277" i="2"/>
  <c r="J260" i="2"/>
  <c r="BK243" i="2"/>
  <c r="J204" i="2"/>
  <c r="BK176" i="2"/>
  <c r="BK152" i="2"/>
  <c r="BK137" i="2"/>
  <c r="BK310" i="2"/>
  <c r="J293" i="2"/>
  <c r="BK284" i="2"/>
  <c r="J273" i="2"/>
  <c r="J253" i="2"/>
  <c r="J225" i="2"/>
  <c r="BK201" i="2"/>
  <c r="BK189" i="2"/>
  <c r="BK165" i="2"/>
  <c r="BK277" i="3"/>
  <c r="J268" i="3"/>
  <c r="BK255" i="3"/>
  <c r="J249" i="3"/>
  <c r="BK228" i="3"/>
  <c r="BK212" i="3"/>
  <c r="J198" i="3"/>
  <c r="BK189" i="3"/>
  <c r="J177" i="3"/>
  <c r="J160" i="3"/>
  <c r="J150" i="3"/>
  <c r="J135" i="3"/>
  <c r="J273" i="3"/>
  <c r="J257" i="3"/>
  <c r="J245" i="3"/>
  <c r="BK236" i="3"/>
  <c r="BK222" i="3"/>
  <c r="J214" i="3"/>
  <c r="J193" i="3"/>
  <c r="J183" i="3"/>
  <c r="J154" i="3"/>
  <c r="J137" i="3"/>
  <c r="J255" i="3"/>
  <c r="BK226" i="3"/>
  <c r="J206" i="3"/>
  <c r="J185" i="3"/>
  <c r="BK160" i="3"/>
  <c r="J263" i="3"/>
  <c r="BK210" i="3"/>
  <c r="BK196" i="3"/>
  <c r="BK177" i="3"/>
  <c r="BK166" i="3"/>
  <c r="J144" i="3"/>
  <c r="J133" i="3"/>
  <c r="J143" i="4"/>
  <c r="J149" i="4"/>
  <c r="J129" i="4"/>
  <c r="J145" i="4"/>
  <c r="J127" i="4"/>
  <c r="BK139" i="4"/>
  <c r="BK129" i="4"/>
  <c r="J328" i="2"/>
  <c r="J275" i="2"/>
  <c r="J222" i="2"/>
  <c r="BK204" i="2"/>
  <c r="J173" i="2"/>
  <c r="BK144" i="2"/>
  <c r="BK325" i="2"/>
  <c r="J321" i="2"/>
  <c r="J300" i="2"/>
  <c r="BK287" i="2"/>
  <c r="BK263" i="2"/>
  <c r="BK253" i="2"/>
  <c r="BK215" i="2"/>
  <c r="J189" i="2"/>
  <c r="BK169" i="2"/>
  <c r="BK148" i="2"/>
  <c r="AS95" i="1"/>
  <c r="J281" i="2"/>
  <c r="J263" i="2"/>
  <c r="BK239" i="2"/>
  <c r="J211" i="2"/>
  <c r="BK197" i="2"/>
  <c r="BK182" i="2"/>
  <c r="BK279" i="3"/>
  <c r="BK273" i="3"/>
  <c r="BK261" i="3"/>
  <c r="J251" i="3"/>
  <c r="J236" i="3"/>
  <c r="J208" i="3"/>
  <c r="BK193" i="3"/>
  <c r="BK179" i="3"/>
  <c r="BK168" i="3"/>
  <c r="BK156" i="3"/>
  <c r="BK140" i="3"/>
  <c r="BK131" i="3"/>
  <c r="BK270" i="3"/>
  <c r="J253" i="3"/>
  <c r="BK241" i="3"/>
  <c r="BK234" i="3"/>
  <c r="J220" i="3"/>
  <c r="J212" i="3"/>
  <c r="BK187" i="3"/>
  <c r="BK173" i="3"/>
  <c r="BK152" i="3"/>
  <c r="BK275" i="3"/>
  <c r="J234" i="3"/>
  <c r="BK208" i="3"/>
  <c r="BK198" i="3"/>
  <c r="J166" i="3"/>
  <c r="BK142" i="3"/>
  <c r="BK268" i="3"/>
  <c r="BK218" i="3"/>
  <c r="BK204" i="3"/>
  <c r="BK185" i="3"/>
  <c r="BK162" i="3"/>
  <c r="BK146" i="3"/>
  <c r="BK135" i="3"/>
  <c r="J147" i="4"/>
  <c r="BK125" i="4"/>
  <c r="J133" i="4"/>
  <c r="BK137" i="4"/>
  <c r="BK147" i="4"/>
  <c r="J137" i="4"/>
  <c r="J332" i="2"/>
  <c r="J312" i="2"/>
  <c r="J239" i="2"/>
  <c r="BK211" i="2"/>
  <c r="J197" i="2"/>
  <c r="J152" i="2"/>
  <c r="J137" i="2"/>
  <c r="J323" i="2"/>
  <c r="J310" i="2"/>
  <c r="BK295" i="2"/>
  <c r="J284" i="2"/>
  <c r="BK275" i="2"/>
  <c r="BK247" i="2"/>
  <c r="J207" i="2"/>
  <c r="BK186" i="2"/>
  <c r="J165" i="2"/>
  <c r="J144" i="2"/>
  <c r="BK336" i="2"/>
  <c r="J295" i="2"/>
  <c r="J287" i="2"/>
  <c r="J277" i="2"/>
  <c r="BK257" i="2"/>
  <c r="J243" i="2"/>
  <c r="BK222" i="2"/>
  <c r="J199" i="2"/>
  <c r="J176" i="2"/>
  <c r="J279" i="3"/>
  <c r="J270" i="3"/>
  <c r="J259" i="3"/>
  <c r="BK253" i="3"/>
  <c r="BK243" i="3"/>
  <c r="BK216" i="3"/>
  <c r="J204" i="3"/>
  <c r="J196" i="3"/>
  <c r="J181" i="3"/>
  <c r="BK171" i="3"/>
  <c r="BK158" i="3"/>
  <c r="J146" i="3"/>
  <c r="BK133" i="3"/>
  <c r="BK263" i="3"/>
  <c r="BK259" i="3"/>
  <c r="J247" i="3"/>
  <c r="BK232" i="3"/>
  <c r="J216" i="3"/>
  <c r="J191" i="3"/>
  <c r="J179" i="3"/>
  <c r="J164" i="3"/>
  <c r="BK150" i="3"/>
  <c r="BK265" i="3"/>
  <c r="J230" i="3"/>
  <c r="J210" i="3"/>
  <c r="J187" i="3"/>
  <c r="J171" i="3"/>
  <c r="J158" i="3"/>
  <c r="J131" i="3"/>
  <c r="BK220" i="3"/>
  <c r="BK206" i="3"/>
  <c r="BK191" i="3"/>
  <c r="J168" i="3"/>
  <c r="BK154" i="3"/>
  <c r="J140" i="3"/>
  <c r="BK149" i="4"/>
  <c r="BK133" i="4"/>
  <c r="J139" i="4"/>
  <c r="J125" i="4"/>
  <c r="BK131" i="4"/>
  <c r="J141" i="4"/>
  <c r="J131" i="4"/>
  <c r="P140" i="2" l="1"/>
  <c r="R175" i="2"/>
  <c r="P196" i="2"/>
  <c r="R210" i="2"/>
  <c r="T227" i="2"/>
  <c r="T262" i="2"/>
  <c r="R272" i="2"/>
  <c r="T286" i="2"/>
  <c r="P297" i="2"/>
  <c r="BK327" i="2"/>
  <c r="J327" i="2"/>
  <c r="J112" i="2" s="1"/>
  <c r="BK130" i="3"/>
  <c r="J130" i="3"/>
  <c r="J100" i="3"/>
  <c r="BK139" i="3"/>
  <c r="J139" i="3"/>
  <c r="J101" i="3"/>
  <c r="BK170" i="3"/>
  <c r="J170" i="3" s="1"/>
  <c r="J102" i="3" s="1"/>
  <c r="P195" i="3"/>
  <c r="BK238" i="3"/>
  <c r="J238" i="3" s="1"/>
  <c r="J104" i="3" s="1"/>
  <c r="T238" i="3"/>
  <c r="P267" i="3"/>
  <c r="R267" i="3"/>
  <c r="P272" i="3"/>
  <c r="R272" i="3"/>
  <c r="BK140" i="2"/>
  <c r="J140" i="2" s="1"/>
  <c r="J101" i="2" s="1"/>
  <c r="T175" i="2"/>
  <c r="R196" i="2"/>
  <c r="P210" i="2"/>
  <c r="R227" i="2"/>
  <c r="P262" i="2"/>
  <c r="P272" i="2"/>
  <c r="P286" i="2"/>
  <c r="R297" i="2"/>
  <c r="P327" i="2"/>
  <c r="R130" i="3"/>
  <c r="R139" i="3"/>
  <c r="BK195" i="3"/>
  <c r="J195" i="3" s="1"/>
  <c r="J103" i="3" s="1"/>
  <c r="T140" i="2"/>
  <c r="P175" i="2"/>
  <c r="P135" i="2" s="1"/>
  <c r="T196" i="2"/>
  <c r="T135" i="2" s="1"/>
  <c r="BK210" i="2"/>
  <c r="J210" i="2"/>
  <c r="J106" i="2" s="1"/>
  <c r="BK227" i="2"/>
  <c r="J227" i="2" s="1"/>
  <c r="J107" i="2" s="1"/>
  <c r="BK262" i="2"/>
  <c r="J262" i="2"/>
  <c r="J108" i="2" s="1"/>
  <c r="BK272" i="2"/>
  <c r="J272" i="2" s="1"/>
  <c r="J109" i="2" s="1"/>
  <c r="BK286" i="2"/>
  <c r="J286" i="2"/>
  <c r="J110" i="2" s="1"/>
  <c r="T297" i="2"/>
  <c r="R327" i="2"/>
  <c r="T130" i="3"/>
  <c r="T139" i="3"/>
  <c r="P170" i="3"/>
  <c r="T170" i="3"/>
  <c r="T195" i="3"/>
  <c r="R238" i="3"/>
  <c r="BK267" i="3"/>
  <c r="J267" i="3" s="1"/>
  <c r="J105" i="3" s="1"/>
  <c r="T267" i="3"/>
  <c r="BK272" i="3"/>
  <c r="J272" i="3" s="1"/>
  <c r="J106" i="3" s="1"/>
  <c r="T272" i="3"/>
  <c r="R140" i="2"/>
  <c r="R135" i="2" s="1"/>
  <c r="BK175" i="2"/>
  <c r="J175" i="2" s="1"/>
  <c r="J102" i="2" s="1"/>
  <c r="BK196" i="2"/>
  <c r="J196" i="2"/>
  <c r="J103" i="2" s="1"/>
  <c r="T210" i="2"/>
  <c r="P227" i="2"/>
  <c r="R262" i="2"/>
  <c r="T272" i="2"/>
  <c r="R286" i="2"/>
  <c r="BK297" i="2"/>
  <c r="J297" i="2"/>
  <c r="J111" i="2" s="1"/>
  <c r="T327" i="2"/>
  <c r="P130" i="3"/>
  <c r="P139" i="3"/>
  <c r="R170" i="3"/>
  <c r="R195" i="3"/>
  <c r="P238" i="3"/>
  <c r="BK124" i="4"/>
  <c r="J124" i="4" s="1"/>
  <c r="J100" i="4" s="1"/>
  <c r="P124" i="4"/>
  <c r="P123" i="4"/>
  <c r="P122" i="4" s="1"/>
  <c r="AU98" i="1" s="1"/>
  <c r="R124" i="4"/>
  <c r="R123" i="4"/>
  <c r="R122" i="4" s="1"/>
  <c r="T124" i="4"/>
  <c r="T123" i="4" s="1"/>
  <c r="T122" i="4" s="1"/>
  <c r="BK136" i="2"/>
  <c r="J136" i="2"/>
  <c r="J100" i="2" s="1"/>
  <c r="BK206" i="2"/>
  <c r="J206" i="2" s="1"/>
  <c r="J104" i="2" s="1"/>
  <c r="J94" i="4"/>
  <c r="BE125" i="4"/>
  <c r="BE131" i="4"/>
  <c r="BE149" i="4"/>
  <c r="J91" i="4"/>
  <c r="F94" i="4"/>
  <c r="BE127" i="4"/>
  <c r="BE137" i="4"/>
  <c r="BE143" i="4"/>
  <c r="BE145" i="4"/>
  <c r="BE147" i="4"/>
  <c r="E85" i="4"/>
  <c r="BE129" i="4"/>
  <c r="BE133" i="4"/>
  <c r="BE135" i="4"/>
  <c r="BE141" i="4"/>
  <c r="BE139" i="4"/>
  <c r="F94" i="3"/>
  <c r="J125" i="3"/>
  <c r="BE137" i="3"/>
  <c r="BE140" i="3"/>
  <c r="BE148" i="3"/>
  <c r="BE150" i="3"/>
  <c r="BE196" i="3"/>
  <c r="BE198" i="3"/>
  <c r="BE226" i="3"/>
  <c r="BE234" i="3"/>
  <c r="BE239" i="3"/>
  <c r="BE243" i="3"/>
  <c r="BE253" i="3"/>
  <c r="BE257" i="3"/>
  <c r="BE259" i="3"/>
  <c r="BE261" i="3"/>
  <c r="BE263" i="3"/>
  <c r="BE268" i="3"/>
  <c r="BE273" i="3"/>
  <c r="E85" i="3"/>
  <c r="F93" i="3"/>
  <c r="J124" i="3"/>
  <c r="BE135" i="3"/>
  <c r="BE171" i="3"/>
  <c r="BE173" i="3"/>
  <c r="BE175" i="3"/>
  <c r="BE177" i="3"/>
  <c r="BE179" i="3"/>
  <c r="BE189" i="3"/>
  <c r="BE191" i="3"/>
  <c r="BE193" i="3"/>
  <c r="BE210" i="3"/>
  <c r="BE212" i="3"/>
  <c r="BE216" i="3"/>
  <c r="BE222" i="3"/>
  <c r="BE230" i="3"/>
  <c r="BE241" i="3"/>
  <c r="BE249" i="3"/>
  <c r="BE251" i="3"/>
  <c r="BE255" i="3"/>
  <c r="BE270" i="3"/>
  <c r="J91" i="3"/>
  <c r="BE131" i="3"/>
  <c r="BE133" i="3"/>
  <c r="BE142" i="3"/>
  <c r="BE146" i="3"/>
  <c r="BE152" i="3"/>
  <c r="BE156" i="3"/>
  <c r="BE158" i="3"/>
  <c r="BE160" i="3"/>
  <c r="BE166" i="3"/>
  <c r="BE168" i="3"/>
  <c r="BE181" i="3"/>
  <c r="BE183" i="3"/>
  <c r="BE185" i="3"/>
  <c r="BE187" i="3"/>
  <c r="BE200" i="3"/>
  <c r="BE204" i="3"/>
  <c r="BE206" i="3"/>
  <c r="BE208" i="3"/>
  <c r="BE214" i="3"/>
  <c r="BE218" i="3"/>
  <c r="BE224" i="3"/>
  <c r="BE228" i="3"/>
  <c r="BE265" i="3"/>
  <c r="BE275" i="3"/>
  <c r="BE144" i="3"/>
  <c r="BE154" i="3"/>
  <c r="BE162" i="3"/>
  <c r="BE164" i="3"/>
  <c r="BE202" i="3"/>
  <c r="BE220" i="3"/>
  <c r="BE232" i="3"/>
  <c r="BE236" i="3"/>
  <c r="BE245" i="3"/>
  <c r="BE247" i="3"/>
  <c r="BE277" i="3"/>
  <c r="BE279" i="3"/>
  <c r="E85" i="2"/>
  <c r="F94" i="2"/>
  <c r="BE152" i="2"/>
  <c r="BE176" i="2"/>
  <c r="BE189" i="2"/>
  <c r="BE204" i="2"/>
  <c r="BE207" i="2"/>
  <c r="BE211" i="2"/>
  <c r="BE215" i="2"/>
  <c r="BE228" i="2"/>
  <c r="BE247" i="2"/>
  <c r="BE260" i="2"/>
  <c r="BE263" i="2"/>
  <c r="BE266" i="2"/>
  <c r="BE284" i="2"/>
  <c r="BE287" i="2"/>
  <c r="BE293" i="2"/>
  <c r="BE295" i="2"/>
  <c r="BE300" i="2"/>
  <c r="J94" i="2"/>
  <c r="BE137" i="2"/>
  <c r="BE144" i="2"/>
  <c r="BE150" i="2"/>
  <c r="BE165" i="2"/>
  <c r="BE169" i="2"/>
  <c r="BE173" i="2"/>
  <c r="BE182" i="2"/>
  <c r="BE186" i="2"/>
  <c r="BE197" i="2"/>
  <c r="BE201" i="2"/>
  <c r="BE222" i="2"/>
  <c r="BE225" i="2"/>
  <c r="BE243" i="2"/>
  <c r="BE257" i="2"/>
  <c r="BE273" i="2"/>
  <c r="BE281" i="2"/>
  <c r="BE289" i="2"/>
  <c r="BE298" i="2"/>
  <c r="BE310" i="2"/>
  <c r="BE316" i="2"/>
  <c r="BE321" i="2"/>
  <c r="BE323" i="2"/>
  <c r="BE325" i="2"/>
  <c r="J91" i="2"/>
  <c r="BE141" i="2"/>
  <c r="BE148" i="2"/>
  <c r="BE199" i="2"/>
  <c r="BE239" i="2"/>
  <c r="BE253" i="2"/>
  <c r="BE275" i="2"/>
  <c r="BE277" i="2"/>
  <c r="BE312" i="2"/>
  <c r="BE336" i="2"/>
  <c r="BE328" i="2"/>
  <c r="BE332" i="2"/>
  <c r="AS94" i="1"/>
  <c r="F36" i="2"/>
  <c r="BA96" i="1" s="1"/>
  <c r="F38" i="2"/>
  <c r="BC96" i="1" s="1"/>
  <c r="F38" i="3"/>
  <c r="BC97" i="1" s="1"/>
  <c r="J36" i="2"/>
  <c r="AW96" i="1" s="1"/>
  <c r="F37" i="3"/>
  <c r="BB97" i="1" s="1"/>
  <c r="F39" i="4"/>
  <c r="BD98" i="1" s="1"/>
  <c r="F38" i="4"/>
  <c r="BC98" i="1" s="1"/>
  <c r="F37" i="2"/>
  <c r="BB96" i="1" s="1"/>
  <c r="F39" i="3"/>
  <c r="BD97" i="1" s="1"/>
  <c r="J36" i="3"/>
  <c r="AW97" i="1" s="1"/>
  <c r="F36" i="4"/>
  <c r="BA98" i="1" s="1"/>
  <c r="F39" i="2"/>
  <c r="BD96" i="1" s="1"/>
  <c r="F36" i="3"/>
  <c r="BA97" i="1" s="1"/>
  <c r="F37" i="4"/>
  <c r="BB98" i="1" s="1"/>
  <c r="J36" i="4"/>
  <c r="AW98" i="1" s="1"/>
  <c r="R129" i="3" l="1"/>
  <c r="R128" i="3"/>
  <c r="P129" i="3"/>
  <c r="P128" i="3"/>
  <c r="AU97" i="1" s="1"/>
  <c r="T129" i="3"/>
  <c r="T128" i="3" s="1"/>
  <c r="R209" i="2"/>
  <c r="R134" i="2" s="1"/>
  <c r="T209" i="2"/>
  <c r="T134" i="2" s="1"/>
  <c r="P209" i="2"/>
  <c r="P134" i="2" s="1"/>
  <c r="AU96" i="1" s="1"/>
  <c r="BK209" i="2"/>
  <c r="J209" i="2"/>
  <c r="J105" i="2" s="1"/>
  <c r="BK129" i="3"/>
  <c r="J129" i="3" s="1"/>
  <c r="J99" i="3" s="1"/>
  <c r="BK135" i="2"/>
  <c r="J135" i="2"/>
  <c r="J99" i="2" s="1"/>
  <c r="BK123" i="4"/>
  <c r="J123" i="4" s="1"/>
  <c r="J99" i="4" s="1"/>
  <c r="J35" i="2"/>
  <c r="AV96" i="1" s="1"/>
  <c r="AT96" i="1" s="1"/>
  <c r="BD95" i="1"/>
  <c r="BD94" i="1" s="1"/>
  <c r="W33" i="1" s="1"/>
  <c r="BA95" i="1"/>
  <c r="AW95" i="1"/>
  <c r="BB95" i="1"/>
  <c r="BB94" i="1" s="1"/>
  <c r="AX94" i="1" s="1"/>
  <c r="BC95" i="1"/>
  <c r="AY95" i="1" s="1"/>
  <c r="F35" i="2"/>
  <c r="AZ96" i="1" s="1"/>
  <c r="J35" i="4"/>
  <c r="AV98" i="1" s="1"/>
  <c r="AT98" i="1" s="1"/>
  <c r="F35" i="4"/>
  <c r="AZ98" i="1"/>
  <c r="F35" i="3"/>
  <c r="AZ97" i="1"/>
  <c r="J35" i="3"/>
  <c r="AV97" i="1"/>
  <c r="AT97" i="1" s="1"/>
  <c r="BK128" i="3" l="1"/>
  <c r="J128" i="3"/>
  <c r="J98" i="3"/>
  <c r="BK122" i="4"/>
  <c r="J122" i="4" s="1"/>
  <c r="J98" i="4" s="1"/>
  <c r="BK134" i="2"/>
  <c r="J134" i="2" s="1"/>
  <c r="J32" i="2" s="1"/>
  <c r="AG96" i="1" s="1"/>
  <c r="AU95" i="1"/>
  <c r="AU94" i="1" s="1"/>
  <c r="BC94" i="1"/>
  <c r="W32" i="1" s="1"/>
  <c r="AX95" i="1"/>
  <c r="W31" i="1"/>
  <c r="BA94" i="1"/>
  <c r="W30" i="1" s="1"/>
  <c r="AZ95" i="1"/>
  <c r="AZ94" i="1" s="1"/>
  <c r="AV94" i="1" s="1"/>
  <c r="AK29" i="1" s="1"/>
  <c r="J41" i="2" l="1"/>
  <c r="J98" i="2"/>
  <c r="AN96" i="1"/>
  <c r="J32" i="4"/>
  <c r="AG98" i="1" s="1"/>
  <c r="AG95" i="1" s="1"/>
  <c r="AG94" i="1" s="1"/>
  <c r="AK26" i="1" s="1"/>
  <c r="AK35" i="1" s="1"/>
  <c r="AV95" i="1"/>
  <c r="AT95" i="1"/>
  <c r="AY94" i="1"/>
  <c r="W29" i="1"/>
  <c r="J32" i="3"/>
  <c r="AG97" i="1"/>
  <c r="AW94" i="1"/>
  <c r="AK30" i="1"/>
  <c r="J41" i="3" l="1"/>
  <c r="J41" i="4"/>
  <c r="AN97" i="1"/>
  <c r="AN98" i="1"/>
  <c r="AN95" i="1"/>
  <c r="AT94" i="1"/>
  <c r="AN94" i="1" l="1"/>
</calcChain>
</file>

<file path=xl/sharedStrings.xml><?xml version="1.0" encoding="utf-8"?>
<sst xmlns="http://schemas.openxmlformats.org/spreadsheetml/2006/main" count="4067" uniqueCount="816">
  <si>
    <t>Export Komplet</t>
  </si>
  <si>
    <t/>
  </si>
  <si>
    <t>2.0</t>
  </si>
  <si>
    <t>False</t>
  </si>
  <si>
    <t>{f2943093-bb5d-4ae2-8b4b-e037b840739d}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</si>
  <si>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</si>
  <si>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</si>
  <si>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</si>
  <si>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</si>
  <si>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</si>
  <si>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</si>
  <si>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</si>
  <si>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</si>
  <si>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</si>
  <si>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MartinPolach170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</si>
  <si>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</si>
  <si>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</si>
  <si>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Smetanova 840, Bohumín - Rekosntrukce elektroinstalace vč. stavebních úprav</t>
  </si>
  <si>
    <t>KSO:</t>
  </si>
  <si>
    <t>CC-CZ:</t>
  </si>
  <si>
    <t>Místo:</t>
  </si>
  <si>
    <t xml:space="preserve"> </t>
  </si>
  <si>
    <t>Datum:</t>
  </si>
  <si>
    <t>10. 5. 2023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</si>
  <si>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</si>
  <si>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</si>
  <si>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</si>
  <si>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</si>
  <si>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</si>
  <si>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</si>
  <si>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</si>
  <si>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</si>
  <si>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</si>
  <si>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</si>
  <si>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</si>
  <si>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</si>
  <si>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</si>
  <si>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</si>
  <si>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</si>
  <si>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</si>
  <si>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</si>
  <si>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</si>
  <si>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</si>
  <si>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</si>
  <si>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</si>
  <si>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</si>
  <si>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</si>
  <si>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</si>
  <si>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</si>
  <si>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</si>
  <si>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</si>
  <si>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</si>
  <si>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</si>
  <si>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</si>
  <si>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</si>
  <si>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</si>
  <si>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</si>
  <si>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</si>
  <si>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</si>
  <si>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</si>
  <si>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</si>
  <si>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</si>
  <si>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</si>
  <si>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</si>
  <si>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</si>
  <si>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</si>
  <si>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</si>
  <si>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</si>
  <si>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</si>
  <si>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</si>
  <si>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</si>
  <si>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</si>
  <si>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</si>
  <si>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</si>
  <si>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</si>
  <si>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</si>
  <si>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</si>
  <si>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</si>
  <si>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</si>
  <si>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</si>
  <si>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</si>
  <si>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</si>
  <si>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{709554ed-91aa-4122-a99f-c01a1228effc}</t>
  </si>
  <si>
    <t>2</t>
  </si>
  <si>
    <t>/</t>
  </si>
  <si>
    <t>001</t>
  </si>
  <si>
    <t>Stavební část</t>
  </si>
  <si>
    <t>Soupis</t>
  </si>
  <si>
    <t>{b7e9bea8-fcca-452f-9b82-bcbc307297e8}</t>
  </si>
  <si>
    <t>002</t>
  </si>
  <si>
    <t>Elektroinstalace</t>
  </si>
  <si>
    <t>{5bd74d59-aab8-488b-8e09-86418ba054d0}</t>
  </si>
  <si>
    <t>003</t>
  </si>
  <si>
    <t>Ostatní a vedlejší náklady</t>
  </si>
  <si>
    <t>{4e2ab8a7-b8c9-40d9-ab78-346a5df7caeb}</t>
  </si>
  <si>
    <t>KRYCÍ LIST SOUPISU PRACÍ</t>
  </si>
  <si>
    <t>Objekt:</t>
  </si>
  <si>
    <t>01 - MŠ Smetanova 840, Bohumín - Rekosntrukce elektroinstalace vč. stavebních úprav</t>
  </si>
  <si>
    <t>Soupis: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</si>
  <si>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</si>
  <si>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</si>
  <si>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</si>
  <si>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</si>
  <si>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</si>
  <si>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</si>
  <si>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</si>
  <si>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</si>
  <si>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</si>
  <si>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</si>
  <si>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</si>
  <si>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</si>
  <si>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</si>
  <si>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</si>
  <si>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</si>
  <si>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</si>
  <si>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</si>
  <si>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</si>
  <si>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</si>
  <si>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</si>
  <si>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</si>
  <si>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</si>
  <si>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</si>
  <si>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</si>
  <si>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</si>
  <si>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</si>
  <si>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</si>
  <si>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</si>
  <si>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</si>
  <si>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</si>
  <si>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</si>
  <si>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</si>
  <si>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</si>
  <si>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</si>
  <si>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</si>
  <si>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</si>
  <si>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</si>
  <si>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</si>
  <si>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</si>
  <si>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640,1-R</t>
  </si>
  <si>
    <t>Zazdívka otvorů 400x400mm, vč. provedení omítek, vč. dodávky materiálů</t>
  </si>
  <si>
    <t>ks</t>
  </si>
  <si>
    <t>4</t>
  </si>
  <si>
    <t>119768530</t>
  </si>
  <si>
    <t>PP</t>
  </si>
  <si>
    <t>VV</t>
  </si>
  <si>
    <t>6</t>
  </si>
  <si>
    <t>Úpravy povrchů, podlahy a osazování výplní</t>
  </si>
  <si>
    <t>611131120</t>
  </si>
  <si>
    <t>Adhézní můstek vnitřních stropů nanášený ručně</t>
  </si>
  <si>
    <t>m2</t>
  </si>
  <si>
    <t>-990245370</t>
  </si>
  <si>
    <t>Podkladní a spojovací vrstva vnitřních omítaných ploch  penetrace disperzní nanášená ručně stropů</t>
  </si>
  <si>
    <t>"přízemí, po odstranění malby, mimo kazetový podlhed" 3,6*0,85*2+1,95*0,2*4+2,75*0,7</t>
  </si>
  <si>
    <t>611142001</t>
  </si>
  <si>
    <t>Potažení vnitřních stropů sklovláknitým pletivem vtlačeným do tenkovrstvé hmoty</t>
  </si>
  <si>
    <t>CS ÚRS 2023 01</t>
  </si>
  <si>
    <t>375531833</t>
  </si>
  <si>
    <t>Potažení vnitřních ploch pletivem  v ploše nebo pruzích, na plném podkladu sklovláknitým vtlačením do tmelu stropů</t>
  </si>
  <si>
    <t>jen jedna vrstva perlinky</t>
  </si>
  <si>
    <t>9,605*2</t>
  </si>
  <si>
    <t>611131121</t>
  </si>
  <si>
    <t>Penetrační disperzní nátěr vnitřních stropů nanášený ručně</t>
  </si>
  <si>
    <t>-1394301386</t>
  </si>
  <si>
    <t>5</t>
  </si>
  <si>
    <t>611311131</t>
  </si>
  <si>
    <t>Potažení vnitřních rovných stropů vápenným štukem tloušťky do 3 mm</t>
  </si>
  <si>
    <t>-1718335344</t>
  </si>
  <si>
    <t>Potažení vnitřních ploch vápenným štukem tloušťky do 3 mm vodorovných konstrukcí stropů rovných</t>
  </si>
  <si>
    <t>612131120</t>
  </si>
  <si>
    <t>Adhézní můstek vnitřních stěn nanášený ručně</t>
  </si>
  <si>
    <t>2085671319</t>
  </si>
  <si>
    <t>Podkladní a spojovací vrstva vnitřních omítaných ploch  penetrace disperzní nanášená ručně stěn</t>
  </si>
  <si>
    <t>hrubé zapravení rýh a prostupů viz část Elektroinstalace</t>
  </si>
  <si>
    <t>délky rýh a rozměry prostupů viz Elektroinstalce</t>
  </si>
  <si>
    <t>uvažováno se šířkou zapravení 20cm</t>
  </si>
  <si>
    <t>"rýhy" (483+400+100)*0,2</t>
  </si>
  <si>
    <t>uvažováno 0,5m2/ks</t>
  </si>
  <si>
    <t>"prostup nebo krabice" (32+10+170)*0,5</t>
  </si>
  <si>
    <t>uvažováno 2m2/ks</t>
  </si>
  <si>
    <t>"výklenek pro rozvaděč" (3+1)*2</t>
  </si>
  <si>
    <t>Mezisoučet - podklad pro štuk</t>
  </si>
  <si>
    <t>"pod obklady" 50</t>
  </si>
  <si>
    <t>Součet</t>
  </si>
  <si>
    <t>7</t>
  </si>
  <si>
    <t>612142001</t>
  </si>
  <si>
    <t>Potažení vnitřních stěn sklovláknitým pletivem vtlačeným do tenkovrstvé hmoty</t>
  </si>
  <si>
    <t>-1241303278</t>
  </si>
  <si>
    <t>Potažení vnitřních ploch pletivem  v ploše nebo pruzích, na plném podkladu sklovláknitým vtlačením do tmelu stěn</t>
  </si>
  <si>
    <t>360,6*2</t>
  </si>
  <si>
    <t>8</t>
  </si>
  <si>
    <t>612131121</t>
  </si>
  <si>
    <t>Penetrační disperzní nátěr vnitřních stěn nanášený ručně</t>
  </si>
  <si>
    <t>-184628866</t>
  </si>
  <si>
    <t>uvažováno na přesahy 50%, viz adhézní můstek mezisoučet podklad pro štuk</t>
  </si>
  <si>
    <t>310,6*1,5</t>
  </si>
  <si>
    <t>9</t>
  </si>
  <si>
    <t>612311131</t>
  </si>
  <si>
    <t>Potažení vnitřních stěn vápenným štukem tloušťky do 3 mm</t>
  </si>
  <si>
    <t>-66376474</t>
  </si>
  <si>
    <t>Potažení vnitřních ploch vápenným štukem tloušťky do 3 mm svislých konstrukcí stěn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</si>
  <si>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</si>
  <si>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</si>
  <si>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</si>
  <si>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</si>
  <si>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-1082589743</t>
  </si>
  <si>
    <t>Lešení pomocné pracovní pro objekty pozemních staveb  pro zatížení do 150 kg/m2, o výšce lešeňové podlahy do 1,9 m</t>
  </si>
  <si>
    <t>"suterén" 310</t>
  </si>
  <si>
    <t>"přízemí" 310</t>
  </si>
  <si>
    <t>"1.NP" 90</t>
  </si>
  <si>
    <t>11</t>
  </si>
  <si>
    <t>950,1-R</t>
  </si>
  <si>
    <t>Náklady na ochranu dotčených prostor proti znečištění a pravidelný úklid dotčených prostor</t>
  </si>
  <si>
    <t>kpl</t>
  </si>
  <si>
    <t>1298392210</t>
  </si>
  <si>
    <t xml:space="preserve">Náklady na ochranu dotčených prostor proti znečištění a pravidelný úklid dotčených prostor
</t>
  </si>
  <si>
    <t>P</t>
  </si>
  <si>
    <t>Poznámka k položce:_x000D_
(ZAKRYTÍ OKEN, ZAKRYTÍ PODLAHY PŘÍSTUPOVÝCH KOMUNIKACÍ, ZAPLACHOTVÁNÍ PRO ZAJIŠTĚNÍ OCHRANY PROTI PRACHU)_x000D_
Realizační firma provede návrh a zakrytí podlahových krytin. V případě poškození nebo znečištění nášlapných vrstev bude podlahová krytina vyměněna v celé ploše dotčené místnosti na náklady realizační (prováděcí) firmy</t>
  </si>
  <si>
    <t>12</t>
  </si>
  <si>
    <t>950,2-R</t>
  </si>
  <si>
    <t>Náklady na kompletní vyklizení dotčených prostor s úschovou v prostorách objektu, vč. zpětného nastěhování</t>
  </si>
  <si>
    <t>650491820</t>
  </si>
  <si>
    <t>Náklady na kompletní vyklizení dotčených prostor s úschovou v prostorách objektu, demontáž vybavení (obrazy, nástěnky apod.), dále vystěhování nábytku a vnitřního vybavení, vč. zpětného nastěhování</t>
  </si>
  <si>
    <t>13</t>
  </si>
  <si>
    <t>952901111</t>
  </si>
  <si>
    <t>Vyčištění budov bytové a občanské výstavby při výšce podlaží do 4 m</t>
  </si>
  <si>
    <t>-1208281140</t>
  </si>
  <si>
    <t>Vyčištění budov nebo objektů před předáním do užívání  budov bytové nebo občanské výstavby, světlé výšky podlaží do 4 m</t>
  </si>
  <si>
    <t>po vybourání</t>
  </si>
  <si>
    <t>710</t>
  </si>
  <si>
    <t>po realizaci</t>
  </si>
  <si>
    <t>997</t>
  </si>
  <si>
    <t>Přesun sutě</t>
  </si>
  <si>
    <t>14</t>
  </si>
  <si>
    <t>997013211</t>
  </si>
  <si>
    <t>Vnitrostaveništní doprava suti a vybouraných hmot pro budovy v do 6 m ručně</t>
  </si>
  <si>
    <t>t</t>
  </si>
  <si>
    <t>-615567791</t>
  </si>
  <si>
    <t>Vnitrostaveništní doprava suti a vybouraných hmot  vodorovně do 50 m svisle ručně pro budovy a haly výšky do 6 m</t>
  </si>
  <si>
    <t>997013511</t>
  </si>
  <si>
    <t>Odvoz suti a vybouraných hmot z meziskládky na skládku do 1 km s naložením a se složením</t>
  </si>
  <si>
    <t>-828434954</t>
  </si>
  <si>
    <t>Odvoz suti a vybouraných hmot z meziskládky na skládku  s naložením a se složením, na vzdálenost do 1 km</t>
  </si>
  <si>
    <t>16</t>
  </si>
  <si>
    <t>997013509</t>
  </si>
  <si>
    <t>Příplatek k odvozu suti a vybouraných hmot na skládku ZKD 1 km přes 1 km</t>
  </si>
  <si>
    <t>468951197</t>
  </si>
  <si>
    <t>Odvoz suti a vybouraných hmot na skládku nebo meziskládku  se složením, na vzdálenost Příplatek k ceně za každý další i započatý 1 km přes 1 km</t>
  </si>
  <si>
    <t>3,989*14 'Přepočtené koeficientem množství</t>
  </si>
  <si>
    <t>17</t>
  </si>
  <si>
    <t>997013871</t>
  </si>
  <si>
    <t>Poplatek za uložení stavebního odpadu na recyklační skládce (skládkovné) směsného stavebního a demoličního kód odpadu  17 09 04</t>
  </si>
  <si>
    <t>-1831959648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</si>
  <si>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</si>
  <si>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</si>
  <si>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</si>
  <si>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18</t>
  </si>
  <si>
    <t>998018001</t>
  </si>
  <si>
    <t>Přesun hmot ruční pro budovy v do 6 m</t>
  </si>
  <si>
    <t>-1714029756</t>
  </si>
  <si>
    <t>Přesun hmot pro budovy občanské výstavby, bydlení, výrobu a služby  ruční - bez užití mechanizace vodorovná dopravní vzdálenost do 100 m pro budovy s jakoukoliv nosnou konstrukcí výšky do 6 m</t>
  </si>
  <si>
    <t>PSV</t>
  </si>
  <si>
    <t>Práce a dodávky PSV</t>
  </si>
  <si>
    <t>713</t>
  </si>
  <si>
    <t>Izolace tepelné</t>
  </si>
  <si>
    <t>19</t>
  </si>
  <si>
    <t>713110813</t>
  </si>
  <si>
    <t>Odstranění tepelné izolace stropů volně kladené z vláknitých materiálů suchých tl přes 100 mm</t>
  </si>
  <si>
    <t>145540445</t>
  </si>
  <si>
    <t>Odstranění tepelné izolace stropů nebo podhledů z rohoží, pásů, dílců, desek, bloků volně kladených z vláknitých materiálů suchých, tloušťka izolace přes 100 mm</t>
  </si>
  <si>
    <t>viz dmtž kazetového podhledu</t>
  </si>
  <si>
    <t>76,573</t>
  </si>
  <si>
    <t>20</t>
  </si>
  <si>
    <t>713111121</t>
  </si>
  <si>
    <t>Montáž izolace tepelné spodem stropů s uchycením drátem rohoží, pásů, dílců, desek</t>
  </si>
  <si>
    <t>-1253240560</t>
  </si>
  <si>
    <t>Montáž tepelné izolace stropů rohožemi, pásy, dílci, deskami, bloky (izolační materiál ve specifikaci) rovných spodem s uchycením (drátem, páskou apod.)</t>
  </si>
  <si>
    <t xml:space="preserve">akustický </t>
  </si>
  <si>
    <t>"1.NP" 25,6+25,6+11,1+11,1+10,8</t>
  </si>
  <si>
    <t>akustický impregnovaný</t>
  </si>
  <si>
    <t>"1.NP" 2,5+2,5</t>
  </si>
  <si>
    <t>M</t>
  </si>
  <si>
    <t>63152102a</t>
  </si>
  <si>
    <t>pás tepelně izolační univerzální λ=0,032-0,033 tl 150mm</t>
  </si>
  <si>
    <t>32</t>
  </si>
  <si>
    <t>-2066337080</t>
  </si>
  <si>
    <t>89,2*1,05 'Přepočtené koeficientem množství</t>
  </si>
  <si>
    <t>22</t>
  </si>
  <si>
    <t>998713102</t>
  </si>
  <si>
    <t>Přesun hmot tonážní pro izolace tepelné v objektech v přes 6 do 12 m</t>
  </si>
  <si>
    <t>-1848754212</t>
  </si>
  <si>
    <t>Přesun hmot pro izolace tepelné stanovený z hmotnosti přesunovaného materiálu vodorovná dopravní vzdálenost do 50 m v objektech výšky přes 6 m do 12 m</t>
  </si>
  <si>
    <t>763</t>
  </si>
  <si>
    <t>Konstrukce suché výstavby</t>
  </si>
  <si>
    <t>23</t>
  </si>
  <si>
    <t>763135102</t>
  </si>
  <si>
    <t>Montáž SDK kazetového podhledu z kazet 600x600 mm na zavěšenou polozapuštěnou nosnou konstrukci</t>
  </si>
  <si>
    <t>-1791594832</t>
  </si>
  <si>
    <t>Montáž sádrokartonového podhledu kazetového demontovatelného, velikosti kazet 600x600 mm včetně zavěšené nosné konstrukce polozapuštěné, vč. všech systémových prvků a kotevního materiálu</t>
  </si>
  <si>
    <t>"přízemí" 35,6+54+54+35,6+4,2+21,7+14,9+21,7+4,2</t>
  </si>
  <si>
    <t>Mezisoučet</t>
  </si>
  <si>
    <t>"přízemí" 8,2+5,2+15,7+5,4</t>
  </si>
  <si>
    <t>24</t>
  </si>
  <si>
    <t>590,1-R</t>
  </si>
  <si>
    <t>podhled kazetový 600x600mm, akustické kazety s hranou E15 o tloušťce 15 mm. Odraz světla minimálně 84 % v souladu s ISO 7724-2</t>
  </si>
  <si>
    <t>2075856807</t>
  </si>
  <si>
    <t>Poznámka k položce:_x000D_
Barevný odstín určí investor v rámci přípravy stavby na základě dotazu vybraného zhotovitele</t>
  </si>
  <si>
    <t>330,1*1,05 'Přepočtené koeficientem množství</t>
  </si>
  <si>
    <t>25</t>
  </si>
  <si>
    <t>590,2-R</t>
  </si>
  <si>
    <t>podhled kazetový impregnovaný 600x600mm, akustické impregnované kazety s hranou E15 o tloušťce 15 mm. Odraz světla minimálně 84 % v souladu s ISO 7724-2</t>
  </si>
  <si>
    <t>-926896930</t>
  </si>
  <si>
    <t>39,5*1,05 'Přepočtené koeficientem množství</t>
  </si>
  <si>
    <t>26</t>
  </si>
  <si>
    <t>763135812</t>
  </si>
  <si>
    <t>Demontáž podhledu sádrokartonového kazetového na roštu polozapuštěném</t>
  </si>
  <si>
    <t>CS ÚRS 2022 01</t>
  </si>
  <si>
    <t>-914035635</t>
  </si>
  <si>
    <t>Demontáž podhledu sádrokartonového  kazetového na zavěšeném na roštu polozapuštěném</t>
  </si>
  <si>
    <t>1.NP</t>
  </si>
  <si>
    <t>4,315*6*2</t>
  </si>
  <si>
    <t>(2,3+2,975)*4,7</t>
  </si>
  <si>
    <t>27</t>
  </si>
  <si>
    <t>763164511</t>
  </si>
  <si>
    <t>SDK obklad kcí tvaru L š do 0,4 m desky 1xA 12,5</t>
  </si>
  <si>
    <t>m</t>
  </si>
  <si>
    <t>-917801407</t>
  </si>
  <si>
    <t>Obklad konstrukcí sádrokartonovými deskami včetně ochranných úhelníků ve tvaru L rozvinuté šíře do 0,4 m, opláštěný deskou standardní A, tl. 12,5 mm</t>
  </si>
  <si>
    <t>v učebných u stávajících vestavných skříní</t>
  </si>
  <si>
    <t>"přízemí" (3,6+0,85)*2+1,6*4+(0,7+2,75)</t>
  </si>
  <si>
    <t>28</t>
  </si>
  <si>
    <t>763131771</t>
  </si>
  <si>
    <t>Příplatek k SDK podhledu za rovinnost kvality Q3</t>
  </si>
  <si>
    <t>770810153</t>
  </si>
  <si>
    <t>Podhled ze sádrokartonových desek Příplatek k cenám za rovinnost kvality speciální tmelení kvality Q3</t>
  </si>
  <si>
    <t>18,750*0,3</t>
  </si>
  <si>
    <t>29</t>
  </si>
  <si>
    <t>998763302</t>
  </si>
  <si>
    <t>Přesun hmot tonážní pro sádrokartonové konstrukce v objektech v přes 6 do 12 m</t>
  </si>
  <si>
    <t>-1053857945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</si>
  <si>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</si>
  <si>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766</t>
  </si>
  <si>
    <t>Konstrukce truhlářské</t>
  </si>
  <si>
    <t>30</t>
  </si>
  <si>
    <t>766,1-R</t>
  </si>
  <si>
    <t>Náklady na úpravu výšky vestavné skříně z důvodu snížení svělté výšky místnosti</t>
  </si>
  <si>
    <t>-162772057</t>
  </si>
  <si>
    <t>"1.NP" 1</t>
  </si>
  <si>
    <t>31</t>
  </si>
  <si>
    <t>766691914</t>
  </si>
  <si>
    <t>Vyvěšení nebo zavěšení dřevěných křídel dveří pl do 2 m2</t>
  </si>
  <si>
    <t>kus</t>
  </si>
  <si>
    <t>-1224420094</t>
  </si>
  <si>
    <t>Ostatní práce vyvěšení nebo zavěšení křídel dřevěných dveřních, plochy do 2 m2</t>
  </si>
  <si>
    <t>před a po nátěru ocelové zárubně</t>
  </si>
  <si>
    <t>"suterén, vyvěšení" 19</t>
  </si>
  <si>
    <t>"suterén, zavěšení" 19</t>
  </si>
  <si>
    <t>781</t>
  </si>
  <si>
    <t>Dokončovací práce - obklady</t>
  </si>
  <si>
    <t>781121011</t>
  </si>
  <si>
    <t>Nátěr penetrační na stěnu</t>
  </si>
  <si>
    <t>-1566984311</t>
  </si>
  <si>
    <t>Příprava podkladu před provedením obkladu nátěr penetrační na stěnu</t>
  </si>
  <si>
    <t>33</t>
  </si>
  <si>
    <t>781473810</t>
  </si>
  <si>
    <t>Demontáž obkladů z obkladaček keramických lepených</t>
  </si>
  <si>
    <t>-1688299685</t>
  </si>
  <si>
    <t>Demontáž obkladů z dlaždic keramických lepených</t>
  </si>
  <si>
    <t>34</t>
  </si>
  <si>
    <t>781474112</t>
  </si>
  <si>
    <t>Montáž obkladů vnitřních keramických hladkých do 12 ks/m2 lepených flexibilním lepidlemvč. zatěsnění silikonovým popř. akrylátovým tmelem (kouty, horní hrany na přechodu obklad omítka..)</t>
  </si>
  <si>
    <t>-1897417331</t>
  </si>
  <si>
    <t>Montáž obkladů vnitřních stěn z dlaždic keramických lepených flexibilním lepidlem maloformátových hladkých přes 9 do 12 ks/m2</t>
  </si>
  <si>
    <t>dle TZ</t>
  </si>
  <si>
    <t>50</t>
  </si>
  <si>
    <t>35</t>
  </si>
  <si>
    <t>59761000</t>
  </si>
  <si>
    <t>obklad keramický, rozměr a odstín totožný dle stávajícího</t>
  </si>
  <si>
    <t>2037393760</t>
  </si>
  <si>
    <t>50*1,1 'Přepočtené koeficientem množství</t>
  </si>
  <si>
    <t>36</t>
  </si>
  <si>
    <t>781477114</t>
  </si>
  <si>
    <t>Příplatek k montáži obkladů vnitřních keramických hladkých za spárování tmelem dvousložkovým</t>
  </si>
  <si>
    <t>1512965542</t>
  </si>
  <si>
    <t>Montáž obkladů vnitřních stěn z dlaždic keramických Příplatek k cenám za dvousložkový spárovací tmel</t>
  </si>
  <si>
    <t>783</t>
  </si>
  <si>
    <t>Dokončovací práce - nátěry</t>
  </si>
  <si>
    <t>37</t>
  </si>
  <si>
    <t>783301311</t>
  </si>
  <si>
    <t>Odmaštění zámečnických konstrukcí vodou ředitelným odmašťovačem</t>
  </si>
  <si>
    <t>303053039</t>
  </si>
  <si>
    <t>Příprava podkladu zámečnických konstrukcí před provedením nátěru odmaštění odmašťovačem vodou ředitelným</t>
  </si>
  <si>
    <t>38</t>
  </si>
  <si>
    <t>783306807</t>
  </si>
  <si>
    <t>Odstranění nátěru ze zámečnických konstrukcí odstraňovačem nátěrů</t>
  </si>
  <si>
    <t>-1759228425</t>
  </si>
  <si>
    <t>Odstranění nátěrů ze zámečnických konstrukcí odstraňovačem nátěrů s obroušením</t>
  </si>
  <si>
    <t>Poznámka k položce:_x000D_
Barevný odstín určí investor v rámci přípravy stavby na základě dotazu vybraného zhotovitele.</t>
  </si>
  <si>
    <t>"suterén" 1*2*19</t>
  </si>
  <si>
    <t>39</t>
  </si>
  <si>
    <t>783314101</t>
  </si>
  <si>
    <t>Základní jednonásobný syntetický nátěr zámečnických konstrukcí</t>
  </si>
  <si>
    <t>908335864</t>
  </si>
  <si>
    <t>Základní nátěr zámečnických konstrukcí jednonásobný syntetický</t>
  </si>
  <si>
    <t>40</t>
  </si>
  <si>
    <t>783317101</t>
  </si>
  <si>
    <t>Krycí jednonásobný syntetický standardní nátěr zámečnických konstrukcí</t>
  </si>
  <si>
    <t>2074366050</t>
  </si>
  <si>
    <t>Krycí nátěr (email) zámečnických konstrukcí jednonásobný syntetický standardní</t>
  </si>
  <si>
    <t>784</t>
  </si>
  <si>
    <t>Dokončovací práce - malby a tapety</t>
  </si>
  <si>
    <t>41</t>
  </si>
  <si>
    <t>784111001</t>
  </si>
  <si>
    <t>Oprášení (ometení ) podkladu v místnostech v do 3,80 m</t>
  </si>
  <si>
    <t>1499812935</t>
  </si>
  <si>
    <t>Oprášení (ometení) podkladu v místnostech výšky do 3,80 m</t>
  </si>
  <si>
    <t>42</t>
  </si>
  <si>
    <t>784121001</t>
  </si>
  <si>
    <t>Oškrabání malby v mísnostech v do 3,80 m</t>
  </si>
  <si>
    <t>2064498234</t>
  </si>
  <si>
    <t>Oškrabání malby v místnostech výšky do 3,80 m</t>
  </si>
  <si>
    <t>"suterén, stěny + strop" 1160</t>
  </si>
  <si>
    <t>"přízemí, stěny" 1052</t>
  </si>
  <si>
    <t>"1.NP, stěny" 295</t>
  </si>
  <si>
    <t>"přízemí, po vysprávce omítky stropu, mimo kazetový podlhed" 3,6*0,85*2+1,95*0,2*4+2,75*0,7</t>
  </si>
  <si>
    <t>43</t>
  </si>
  <si>
    <t>784121011</t>
  </si>
  <si>
    <t>Rozmývání podkladu po oškrabání malby v místnostech v do 3,80 m</t>
  </si>
  <si>
    <t>1820614053</t>
  </si>
  <si>
    <t>Rozmývání podkladu po oškrabání malby v místnostech výšky do 3,80 m</t>
  </si>
  <si>
    <t>44</t>
  </si>
  <si>
    <t>784161331</t>
  </si>
  <si>
    <t>Lokální vyrovnání podkladu disperzní stěrkou pl přes 0,5 do 1 m2 v místnostech v do 3,80 m</t>
  </si>
  <si>
    <t>-999066354</t>
  </si>
  <si>
    <t>Lokální vyrovnání podkladu disperzní stěrkou, tloušťky do 3 mm, plochy přes 0,5 do 1,0 m2 v místnostech výšky do 3,80 m</t>
  </si>
  <si>
    <t>ovaováno 10%</t>
  </si>
  <si>
    <t>2507*0,1</t>
  </si>
  <si>
    <t>45</t>
  </si>
  <si>
    <t>784181121</t>
  </si>
  <si>
    <t>Hloubková jednonásobná bezbarvá penetrace podkladu v místnostech v do 3,80 m</t>
  </si>
  <si>
    <t>1517425446</t>
  </si>
  <si>
    <t>Penetrace podkladu jednonásobná hloubková akrylátová bezbarvá v místnostech výšky do 3,80 m</t>
  </si>
  <si>
    <t>"viz oškrábání" 2516,605</t>
  </si>
  <si>
    <t>"SKD obklad" 18,75*0,3</t>
  </si>
  <si>
    <t>46</t>
  </si>
  <si>
    <t>784221101R</t>
  </si>
  <si>
    <t>Trojnásobné bílé malby ze směsí za sucha dobře otěruvzdorných v místnostech do 3,80 m</t>
  </si>
  <si>
    <t>1503728538</t>
  </si>
  <si>
    <t>Malby z malířských směsí otěruvzdorných za sucha trojnásobné, bílé za sucha otěruvzdorné dobře v místnostech výšky do 3,80 m</t>
  </si>
  <si>
    <t>47</t>
  </si>
  <si>
    <t>784221132</t>
  </si>
  <si>
    <t>Příplatek k cenám 3x maleb za sucha otěruvzdorných za provádění ve dvou odstínech</t>
  </si>
  <si>
    <t>-1728284481</t>
  </si>
  <si>
    <t>48</t>
  </si>
  <si>
    <t>784221151R</t>
  </si>
  <si>
    <t>Příplatek k cenám 3x maleb za sucha otěruvzdorných za barevnou malbu v odstínu světlém</t>
  </si>
  <si>
    <t>640047407</t>
  </si>
  <si>
    <t>HZS</t>
  </si>
  <si>
    <t>Hodinové zúčtovací sazby</t>
  </si>
  <si>
    <t>49</t>
  </si>
  <si>
    <t>HZS1301</t>
  </si>
  <si>
    <t>Hodinová zúčtovací sazba zedník</t>
  </si>
  <si>
    <t>hod</t>
  </si>
  <si>
    <t>512</t>
  </si>
  <si>
    <t>1468893699</t>
  </si>
  <si>
    <t>Hodinové zúčtovací sazby profesí HSV  provádění konstrukcí zedník</t>
  </si>
  <si>
    <t>práce jinde neuvedené</t>
  </si>
  <si>
    <t>60</t>
  </si>
  <si>
    <t>HZS2212</t>
  </si>
  <si>
    <t>Hodinová zúčtovací sazba instalatér odborný</t>
  </si>
  <si>
    <t>-225274362</t>
  </si>
  <si>
    <t>Hodinové zúčtovací sazby profesí PSV  provádění stavebních instalací instalatér odborný</t>
  </si>
  <si>
    <t>51</t>
  </si>
  <si>
    <t>HZS2232</t>
  </si>
  <si>
    <t>Hodinová zúčtovací sazba elektrikář odborný</t>
  </si>
  <si>
    <t>-27962045</t>
  </si>
  <si>
    <t>Hodinové zúčtovací sazby profesí PSV  provádění stavebních instalací elektrikář odborný</t>
  </si>
  <si>
    <t>002 - Elektroinstalace</t>
  </si>
  <si>
    <t>21-M - Elektromontáže</t>
  </si>
  <si>
    <t xml:space="preserve">    D1 - Rozváděče 0,4kV</t>
  </si>
  <si>
    <t xml:space="preserve">    D2 - Kabely NN</t>
  </si>
  <si>
    <t xml:space="preserve">    D3 - Svítidla</t>
  </si>
  <si>
    <t xml:space="preserve">    D4 - PŘÍSTROJE</t>
  </si>
  <si>
    <t xml:space="preserve">    D5 - OSTATNÍ</t>
  </si>
  <si>
    <t xml:space="preserve">    D6 - Revizní zkoušky, měření, protokoly</t>
  </si>
  <si>
    <t xml:space="preserve">    D7 - Funkční zkoušky, zaškolení obsluhy, ostatní</t>
  </si>
  <si>
    <t>21-M</t>
  </si>
  <si>
    <t>Elektromontáže</t>
  </si>
  <si>
    <t>D1</t>
  </si>
  <si>
    <t>Rozváděče 0,4kV</t>
  </si>
  <si>
    <t>Pol69</t>
  </si>
  <si>
    <t>Dodávka + montáž Rozváděč RE1, provedení dle specifikace číslo výkresu 030423-20-16, vč drátování, kusové zkoušky, revize</t>
  </si>
  <si>
    <t>Rozváděč RE1, provedení dle specifikace číslo výkresu 030423-20-16, vč drátování, kusové zkoušky, revize</t>
  </si>
  <si>
    <t>Pol70</t>
  </si>
  <si>
    <t>Dodávka + montáž Rozváděč RH1, provedení dle specifikace číslo výkresu 030423-20-17, vč drátování, kusové zkoušky, revize</t>
  </si>
  <si>
    <t>Rozváděč RH1, provedení dle specifikace číslo výkresu 030423-20-17, vč drátování, kusové zkoušky, revize</t>
  </si>
  <si>
    <t>Pol71</t>
  </si>
  <si>
    <t>Dodávka + montáž Rozváděč RP1.1, provedení dle specifikace číslo výkresu 030423-20-18, vč drátování, kusové zkoušky, revize</t>
  </si>
  <si>
    <t>Rozváděč RP1.1, provedení dle specifikace číslo výkresu 030423-20-18, vč drátování, kusové zkoušky, revize</t>
  </si>
  <si>
    <t>Pol72</t>
  </si>
  <si>
    <t>Dodávka + montáž Rozváděč RH2.1, provedení dle specifikace číslo výkresu 030423-20-19, vč drátování, kusové zkoušky, revize</t>
  </si>
  <si>
    <t>Rozváděč RH2.1, provedení dle specifikace číslo výkresu 030423-20-19, vč drátování, kusové zkoušky, revize</t>
  </si>
  <si>
    <t>D2</t>
  </si>
  <si>
    <t>Kabely NN</t>
  </si>
  <si>
    <t>Pol73</t>
  </si>
  <si>
    <t>Dodávka + montáž CYKY-O 3x1,5, uložený pod omítkou</t>
  </si>
  <si>
    <t>CYKY-O 3x1,5, uložený pod omítkou</t>
  </si>
  <si>
    <t>Pol74</t>
  </si>
  <si>
    <t>Dodávka + montáž CYKY-J 3x1,5, uložený pod omítkou</t>
  </si>
  <si>
    <t>CYKY-J 3x1,5, uložený pod omítkou</t>
  </si>
  <si>
    <t>Pol75</t>
  </si>
  <si>
    <t>Dodávka + montáž CYKY-J 3x2,5, uložený pod omítkou</t>
  </si>
  <si>
    <t>CYKY-J 3x2,5, uložený pod omítkou</t>
  </si>
  <si>
    <t>Pol76</t>
  </si>
  <si>
    <t>Dodávka + montáž CYKY-J 5x2,5, uložený pod omítkou</t>
  </si>
  <si>
    <t>CYKY-J 5x2,5, uložený pod omítkou</t>
  </si>
  <si>
    <t>Pol77</t>
  </si>
  <si>
    <t>Dodávka + montáž CYKY-J 5x10, uložený pod omítkou</t>
  </si>
  <si>
    <t>CYKY-J 5x10, uložený pod omítkou</t>
  </si>
  <si>
    <t>Pol78</t>
  </si>
  <si>
    <t>Dodávka + montáž CYKY-J 3x4, uložený pod omítkou</t>
  </si>
  <si>
    <t>CYKY-J 3x4, uložený pod omítkou</t>
  </si>
  <si>
    <t>Pol79</t>
  </si>
  <si>
    <t>Dodávka + montáž CYKY-J 4x16, uložený pod omítkou</t>
  </si>
  <si>
    <t>CYKY-J 4x16, uložený pod omítkou</t>
  </si>
  <si>
    <t>Pol80</t>
  </si>
  <si>
    <t>Dodávka + montáž SYKFY 5x2x0,5</t>
  </si>
  <si>
    <t>SYKFY 5x2x0,5</t>
  </si>
  <si>
    <t>Pol81</t>
  </si>
  <si>
    <t>Dodávka + montáž CAT.6 4x2xAWG23</t>
  </si>
  <si>
    <t>CAT.6 4x2xAWG23</t>
  </si>
  <si>
    <t>Pol82</t>
  </si>
  <si>
    <t>Dodávka + montáž JYTY 3x1</t>
  </si>
  <si>
    <t>JYTY 3x1</t>
  </si>
  <si>
    <t>Pol83</t>
  </si>
  <si>
    <t>Dodávka + montáž JYTY 2x1</t>
  </si>
  <si>
    <t>JYTY 2x1</t>
  </si>
  <si>
    <t>Pol84</t>
  </si>
  <si>
    <t>Dodávka + montáž 1-CHKE-V-R 2x1, uložený pod omítkou</t>
  </si>
  <si>
    <t>1-CHKE-V-R 2x1, uložený pod omítkou</t>
  </si>
  <si>
    <t>Pol85</t>
  </si>
  <si>
    <t>Dodávka + montáž CYA 4 zž, pro pospojování, uložený pod omítkou</t>
  </si>
  <si>
    <t>CYA 4 zž, pro pospojování, uložený pod omítkou</t>
  </si>
  <si>
    <t>Pol86</t>
  </si>
  <si>
    <t>Dodávka + montáž Kabel CYA 16 zž, pro uzemnění , uložený pod omítkou</t>
  </si>
  <si>
    <t>Kabel CYA 16 zž, pro uzemnění , uložený pod omítkou</t>
  </si>
  <si>
    <t>Pol87</t>
  </si>
  <si>
    <t>Dodávka + montáž Kabel CYA 25 zž, pro uzemnění, uložený pod omítkou</t>
  </si>
  <si>
    <t>Kabel CYA 25 zž, pro uzemnění, uložený pod omítkou</t>
  </si>
  <si>
    <t>D3</t>
  </si>
  <si>
    <t>Svítidla</t>
  </si>
  <si>
    <t>Pol88</t>
  </si>
  <si>
    <t>Dodávka + montáž Svítidlo označení "A" - MODUS FIT5000, vestavný čtverec A, modul 600, mikroprizma, 49W, 5100lm, Ra80, 4000K, MODUS FIT5000A_KN</t>
  </si>
  <si>
    <t>Svítidlo označení "A" - MODUS FIT5000, vestavný čtverec A, modul 600, mikroprizma, 49W, 5100lm, Ra80, 4000K, MODUS FIT5000A_KN</t>
  </si>
  <si>
    <t>Pol89</t>
  </si>
  <si>
    <t>Dodávka + montáž Svítidlo označení "B" - MODUS FIT4000, vestavný čtverec A, modul 600, mikroprizma, 35W, 4500lm, Ra80, 4000K, MODUS FIT4000A_KN</t>
  </si>
  <si>
    <t>Svítidlo označení "B" - MODUS FIT4000, vestavný čtverec A, modul 600, mikroprizma, 35W, 4500lm, Ra80, 4000K, MODUS FIT4000A_KN</t>
  </si>
  <si>
    <t>Pol90</t>
  </si>
  <si>
    <t>Dodávka + montáž Svítidlo označení "C" - MODUS KX6000, 1500mm, opálový PMMA kryt, přisazené, LED 840, 47W, 6900lm, Ra80, 4000K, IP54, MODUS KX6000L_KO</t>
  </si>
  <si>
    <t>Svítidlo označení "C" - MODUS KX6000, 1500mm, opálový PMMA kryt, přisazené, LED 840, 47W, 6900lm, Ra80, 4000K, IP54, MODUS KX6000L_KO</t>
  </si>
  <si>
    <t>Pol91</t>
  </si>
  <si>
    <t>Dodávka + montáž Svítidlo označení "D" - MODUS KX5000, 1210mm, opálový PMMA kryt, přisazené, LED 840, 36W, 5400lm, Ra80, 4000K, IP54, MODUS KX5000M_KO</t>
  </si>
  <si>
    <t>Svítidlo označení "D" - MODUS KX5000, 1210mm, opálový PMMA kryt, přisazené, LED 840, 36W, 5400lm, Ra80, 4000K, IP54, MODUS KX5000M_KO</t>
  </si>
  <si>
    <t>Pol92</t>
  </si>
  <si>
    <t>Dodávka + montáž Svítidlo označení "E" - MODUS SPMN3000, vestavné, LED 840, mikroprizmatický kryt, nový korpus průměr 370mm, 26W, 3000lm, Ra80, 4000K, IP20, MODUS SPMN3000_KN</t>
  </si>
  <si>
    <t>Svítidlo označení "E" - MODUS SPMN3000, vestavné, LED 840, mikroprizmatický kryt, nový korpus průměr 370mm, 26W, 3000lm, Ra80, 4000K, IP20, MODUS SPMN3000_KN</t>
  </si>
  <si>
    <t>Pol93</t>
  </si>
  <si>
    <t>Dodávka + montáž Svítidlo označení "F" - MODUS SPMN1000, vestavné, LED 840, mikroprizmatický kryt, nový korpus průměr 190mm, 12W, 1000lm, Ra80, 4000K, IP20, MODUS SPMN1000_KN</t>
  </si>
  <si>
    <t>Svítidlo označení "F" - MODUS SPMN1000, vestavné, LED 840, mikroprizmatický kryt, nový korpus průměr 190mm, 12W, 1000lm, Ra80, 4000K, IP20, MODUS SPMN1000_KN</t>
  </si>
  <si>
    <t>Pol94</t>
  </si>
  <si>
    <t>Dodávka + montáž Svítidlo označení "G" - MODUS BC3000, korpus PC, kryt PMMA, LED 840, 25W, 3000lm, Ra80, 4000K, IP65, MODUS BC3000_KO</t>
  </si>
  <si>
    <t>52</t>
  </si>
  <si>
    <t>Svítidlo označení "G" - MODUS BC3000, korpus PC, kryt PMMA, LED 840, 25W, 3000lm, Ra80, 4000K, IP65, MODUS BC3000_KO</t>
  </si>
  <si>
    <t>Pol95</t>
  </si>
  <si>
    <t>Dodávka + montáž Svítidlo označení "H" - MODUS BC1500, korpus PC, kryt PMMA, LED 840, 13W, 1500lm, Ra80, 4000K, IP65, MODUS BC1500_KO</t>
  </si>
  <si>
    <t>54</t>
  </si>
  <si>
    <t>Svítidlo označení "H" - MODUS BC1500, korpus PC, kryt PMMA, LED 840, 13W, 1500lm, Ra80, 4000K, IP65, MODUS BC1500_KO</t>
  </si>
  <si>
    <t>Pol96</t>
  </si>
  <si>
    <t>Dodávka + montáž Svítidlo označení "I" – PANLUX OLGA, korpus PC, kryt PC, 15W, 1800lm, Ra80, 4000K, IP44, Pohybový senzor, Nastavení soumraku, PANLUX OLGA S LED</t>
  </si>
  <si>
    <t>56</t>
  </si>
  <si>
    <t>Svítidlo označení "I" – PANLUX OLGA, korpus PC, kryt PC, 15W, 1800lm, Ra80, 4000K, IP44, Pohybový senzor, Nastavení soumraku, PANLUX OLGA S LED</t>
  </si>
  <si>
    <t>Pol97</t>
  </si>
  <si>
    <t>Dodávka + montáž Svítidlo označení "NO1“ – MODUS LOVATO, korpus PC, bíle, 1W, autonomní rozsvícení při výpadku napájení, déka svícení 1h, MODUS LOVATO P3</t>
  </si>
  <si>
    <t>58</t>
  </si>
  <si>
    <t>Svítidlo označení "NO1“ – MODUS LOVATO, korpus PC, bíle, 1W, autonomní rozsvícení při výpadku napájení, déka svícení 1h, MODUS LOVATO P3</t>
  </si>
  <si>
    <t>Pol98</t>
  </si>
  <si>
    <t>Dodávka + montáž Svítidlo označení "NO2“ – MODUS EXIT korpus PC, bíle, 1W, autonomní rozsvícení při výpadku napájení, déka svícení 1h, MODUS LOVATO P3</t>
  </si>
  <si>
    <t>Svítidlo označení "NO2“ – MODUS EXIT korpus PC, bíle, 1W, autonomní rozsvícení při výpadku napájení, déka svícení 1h, MODUS LOVATO P3</t>
  </si>
  <si>
    <t>Pol99</t>
  </si>
  <si>
    <t>Dodávka + montáž Svítidlo označení "NO3“ – MODUS LOVATO, korpus PC, bíle, 1W, autonomní rozsvícení při výpadku napájení, déka svícení 1h, MODUS LOVATO N3</t>
  </si>
  <si>
    <t>62</t>
  </si>
  <si>
    <t>Svítidlo označení "NO3“ – MODUS LOVATO, korpus PC, bíle, 1W, autonomní rozsvícení při výpadku napájení, déka svícení 1h, MODUS LOVATO N3</t>
  </si>
  <si>
    <t>D4</t>
  </si>
  <si>
    <t>PŘÍSTROJE</t>
  </si>
  <si>
    <t>Pol101</t>
  </si>
  <si>
    <t>Dodávka + montáž Vypínač č. 1, IP20, v provedení pod omítku 10A/230V ABB Tango bílá, včetně rámečku</t>
  </si>
  <si>
    <t>66</t>
  </si>
  <si>
    <t>Vypínač č. 1, IP20, v provedení pod omítku 10A/230V ABB Tango bílá, včetně rámečku</t>
  </si>
  <si>
    <t>Pol102</t>
  </si>
  <si>
    <t>Dodávka + montáž Vypínač č. 5, IP20, v provedení pod omítku 10A/230V ABB Tango bílá, včetně rámečku</t>
  </si>
  <si>
    <t>68</t>
  </si>
  <si>
    <t>Vypínač č. 5, IP20, v provedení pod omítku 10A/230V ABB Tango bílá, včetně rámečku</t>
  </si>
  <si>
    <t>Pol103</t>
  </si>
  <si>
    <t>Dodávka + montáž Vypínač č. 6, IP20, v provedení pod omítku 10A/230V ABB Tango bílá, včetně rámečku</t>
  </si>
  <si>
    <t>70</t>
  </si>
  <si>
    <t>Vypínač č. 6, IP20, v provedení pod omítku 10A/230V ABB Tango bílá, včetně rámečku</t>
  </si>
  <si>
    <t>Pol104</t>
  </si>
  <si>
    <t>Dodávka + montáž Vypínač č. 7, IP20, v provedení pod omítku 10A/230V ABB Tango bílá, včetně rámečku</t>
  </si>
  <si>
    <t>72</t>
  </si>
  <si>
    <t>Vypínač č. 7, IP20, v provedení pod omítku 10A/230V ABB Tango bílá, včetně rámečku</t>
  </si>
  <si>
    <t>Pol105</t>
  </si>
  <si>
    <t>Dodávka + montáž Zásuvka jednoduchá, 16A/230V, v provedení pod omítku, ABB Tango bíla s clonkami, kompletní</t>
  </si>
  <si>
    <t>74</t>
  </si>
  <si>
    <t>Zásuvka jednoduchá, 16A/230V, v provedení pod omítku, ABB Tango bíla s clonkami, kompletní</t>
  </si>
  <si>
    <t>Pol106</t>
  </si>
  <si>
    <t>Dodávka + montáž Dvojnásobná zásuvka , 16A/230V, v provedení pod omítku, ABB Tango bíla s clonkami, kompletní</t>
  </si>
  <si>
    <t>76</t>
  </si>
  <si>
    <t>Dvojnásobná zásuvka , 16A/230V, v provedení pod omítku, ABB Tango bíla s clonkami, kompletní</t>
  </si>
  <si>
    <t>Pol107</t>
  </si>
  <si>
    <t>Dodávka + montáž Zásuvka jednoduchá, 16A/230V, v provedení pod omítku, IP44, ABB Tango bíla, kompletní</t>
  </si>
  <si>
    <t>78</t>
  </si>
  <si>
    <t>Zásuvka jednoduchá, 16A/230V, v provedení pod omítku, IP44, ABB Tango bíla, kompletní</t>
  </si>
  <si>
    <t>Pol108</t>
  </si>
  <si>
    <t>Dodávka + montáž Vypínač č. 5, IP20, v provedení pod omítku 10A/230V, IP44, ABB Tango bílá, včetně rámečku</t>
  </si>
  <si>
    <t>80</t>
  </si>
  <si>
    <t>Vypínač č. 5, IP20, v provedení pod omítku 10A/230V, IP44, ABB Tango bílá, včetně rámečku</t>
  </si>
  <si>
    <t>Pol109</t>
  </si>
  <si>
    <t>Dodávka + montáž Datová zásuvka 2x RJ45 ABB Tango bílá</t>
  </si>
  <si>
    <t>82</t>
  </si>
  <si>
    <t>Datová zásuvka 2x RJ45 ABB Tango bílá</t>
  </si>
  <si>
    <t>Pol110</t>
  </si>
  <si>
    <t>Dodávka + montáž Vypínač ABB Pressto s doutnavkou bíly zapuštěný</t>
  </si>
  <si>
    <t>84</t>
  </si>
  <si>
    <t>Vypínač ABB Pressto s doutnavkou bíly zapuštěný</t>
  </si>
  <si>
    <t>Pol111</t>
  </si>
  <si>
    <t>Dodávka + montáž Krabice přístrojová pr.68, hluboká, provedení pod omítku</t>
  </si>
  <si>
    <t>86</t>
  </si>
  <si>
    <t>Krabice přístrojová pr.68, hluboká, provedení pod omítku</t>
  </si>
  <si>
    <t>Pol112</t>
  </si>
  <si>
    <t>Dodávka + montáž Doběhový spínač pro ventilátor WC 230V</t>
  </si>
  <si>
    <t>88</t>
  </si>
  <si>
    <t>Doběhový spínač pro ventilátor WC 230V</t>
  </si>
  <si>
    <t>Pol113</t>
  </si>
  <si>
    <t>Dodávka + montáž Krabice odbočná ACIDUR, 5p, IP67</t>
  </si>
  <si>
    <t>90</t>
  </si>
  <si>
    <t>Krabice odbočná ACIDUR, 5p, IP67</t>
  </si>
  <si>
    <t>Pol114</t>
  </si>
  <si>
    <t>Dodávka + montáž Video vrátný EMOS H2017 (venkovní jednotka, vnitřní jednotka, zdroj 12V do rozvaděče, elektrický zámek)</t>
  </si>
  <si>
    <t>92</t>
  </si>
  <si>
    <t>Video vrátný EMOS H2017 (venkovní jednotka, vnitřní jednotka, zdroj 12V do rozvaděče, elektrický zámek)</t>
  </si>
  <si>
    <t>Pol115</t>
  </si>
  <si>
    <t>Dodávka + montáž Video vrátný EMOS H2017 (venkovní jednotka, 2x vnitřní jednotka, 2x zdroj 12V do rozvaděče, elektrický zámek)</t>
  </si>
  <si>
    <t>94</t>
  </si>
  <si>
    <t>Video vrátný EMOS H2017 (venkovní jednotka, 2x vnitřní jednotka, 2x zdroj 12V do rozvaděče, elektrický zámek)</t>
  </si>
  <si>
    <t>Pol116</t>
  </si>
  <si>
    <t>Dodávka + montáž Switch do RACK skříně 40portů</t>
  </si>
  <si>
    <t>96</t>
  </si>
  <si>
    <t>Switch do RACK skříně 40portů</t>
  </si>
  <si>
    <t>Pol117</t>
  </si>
  <si>
    <t>Dodávka + montáž RACK rozvaděč včetně zásuvky, Patch panelu</t>
  </si>
  <si>
    <t>98</t>
  </si>
  <si>
    <t>RACK rozvaděč včetně zásuvky, Patch panelu</t>
  </si>
  <si>
    <t>Pol118</t>
  </si>
  <si>
    <t>Dodávka + montáž Ventilátor pro WC 230V, Ø100mm, se zpětnou klapkou, bílý</t>
  </si>
  <si>
    <t>100</t>
  </si>
  <si>
    <t>Ventilátor pro WC 230V, Ø100mm, se zpětnou klapkou, bílý</t>
  </si>
  <si>
    <t>Pol119</t>
  </si>
  <si>
    <t>Dodávka + montáž Zemnící svorka - potrubí / vod.baterie (vč. CU pásku)</t>
  </si>
  <si>
    <t>102</t>
  </si>
  <si>
    <t>Zemnící svorka - potrubí / vod.baterie (vč. CU pásku)</t>
  </si>
  <si>
    <t>Pol120</t>
  </si>
  <si>
    <t>Dodávka + montáž Tlačítko nouzové pod sklem</t>
  </si>
  <si>
    <t>104</t>
  </si>
  <si>
    <t>Tlačítko nouzové pod sklem</t>
  </si>
  <si>
    <t>Pol121</t>
  </si>
  <si>
    <t>Dodávka + montáž Ochranná svorkovnice MET včetně krabice do zdi pod omítku</t>
  </si>
  <si>
    <t>106</t>
  </si>
  <si>
    <t>Ochranná svorkovnice MET včetně krabice do zdi pod omítku</t>
  </si>
  <si>
    <t>D5</t>
  </si>
  <si>
    <t>OSTATNÍ</t>
  </si>
  <si>
    <t>53</t>
  </si>
  <si>
    <t>Pol122</t>
  </si>
  <si>
    <t>Dodávka + montáž Protipožární ucpávka</t>
  </si>
  <si>
    <t>108</t>
  </si>
  <si>
    <t>Protipožární ucpávka</t>
  </si>
  <si>
    <t>Pol123</t>
  </si>
  <si>
    <t>Provedení Kabelová rýha 3x3cm, včetně hrubého začištění, vč. dodávky materiálů</t>
  </si>
  <si>
    <t>110</t>
  </si>
  <si>
    <t xml:space="preserve">Kabelová rýha 3x3cm, včetně hrubého začištění, hrubá VCM omítka tl.35mm, vč. cementového postřiku </t>
  </si>
  <si>
    <t>55</t>
  </si>
  <si>
    <t>Pol124</t>
  </si>
  <si>
    <t>Provedení Kabelová rýha 7x3cm, včetně hrubého začištění, vč. dodávky materiálů</t>
  </si>
  <si>
    <t>112</t>
  </si>
  <si>
    <t xml:space="preserve">Kabelová rýha 7x3cm, včetně hrubého začištění, hrubá VCM omítka tl.35mm, vč. cementového postřiku </t>
  </si>
  <si>
    <t>Pol125</t>
  </si>
  <si>
    <t>Provedení Kabelová rýha 10x7cm, včetně hrubého začištění, vč. dodávky materiálů</t>
  </si>
  <si>
    <t>114</t>
  </si>
  <si>
    <t xml:space="preserve">Kabelová rýha 10x7cm, včetně hrubého začištění, hrubá VCM omítka tl.35mm, vč. cementového postřiku </t>
  </si>
  <si>
    <t>57</t>
  </si>
  <si>
    <t>Pol126</t>
  </si>
  <si>
    <t>Provedení Kabelový prostup 5x5cm, včetně hrubého začištění, vč. dodávky materiálů</t>
  </si>
  <si>
    <t>116</t>
  </si>
  <si>
    <t xml:space="preserve">Kabelový prostup 5x5cm, včetně hrubého začištění, hrubá VCM omítka tl.35mm, vč. cementového postřiku </t>
  </si>
  <si>
    <t>Pol127</t>
  </si>
  <si>
    <t>Provedení Kabelový prostup 10x10cm, včetně hrubého začištění, vč. dodávky materiálů</t>
  </si>
  <si>
    <t>118</t>
  </si>
  <si>
    <t xml:space="preserve">Kabelový prostup 10x10cm, včetně hrubého začištění, hrubá VCM omítka tl.35mm, vč. cementového postřiku </t>
  </si>
  <si>
    <t>59</t>
  </si>
  <si>
    <t>Pol128</t>
  </si>
  <si>
    <t>Provedení Kapsa pro krabice 5x5x5cm, včetně hrubého začištění, vč. dodávky materiálů</t>
  </si>
  <si>
    <t>120</t>
  </si>
  <si>
    <t xml:space="preserve">Kapsa pro krabice 5x5x5cm, včetně hrubého začištění, hrubá VCM omítka tl.35mm, vč. cementového postřiku </t>
  </si>
  <si>
    <t>Pol129</t>
  </si>
  <si>
    <t>Provedení Výklenek pro rozvaděč 1060x635x175mm, včetně hrubého začištění, vč. dodávky materiálů</t>
  </si>
  <si>
    <t>122</t>
  </si>
  <si>
    <t xml:space="preserve">Výklenek pro rozvaděč 1060x635x175mm, včetně hrubého začištění, hrubá VCM omítka tl.35mm, vč. cementového postřiku </t>
  </si>
  <si>
    <t>61</t>
  </si>
  <si>
    <t>Pol130</t>
  </si>
  <si>
    <t>Provedení Výklenek pro rozvaděč 1060x835x175mm, včetně hrubého začištění, vč. dodávky materiálů</t>
  </si>
  <si>
    <t>124</t>
  </si>
  <si>
    <t xml:space="preserve">Výklenek pro rozvaděč 1060x835x175mm, včetně hrubého začištění, hrubá VCM omítka tl.35mm, vč. cementového postřiku </t>
  </si>
  <si>
    <t>Pol131</t>
  </si>
  <si>
    <t>Demontáž slaboproudých rozvodů včetně opravy zdiva, omítky</t>
  </si>
  <si>
    <t>126</t>
  </si>
  <si>
    <t>63</t>
  </si>
  <si>
    <t>Pol132</t>
  </si>
  <si>
    <t>Demontáž stávajících svítidel, vypínačů, zásuvek</t>
  </si>
  <si>
    <t>128</t>
  </si>
  <si>
    <t>64</t>
  </si>
  <si>
    <t>Pol133</t>
  </si>
  <si>
    <t>Demontáž stávajících rozvaděčů</t>
  </si>
  <si>
    <t>130</t>
  </si>
  <si>
    <t>65</t>
  </si>
  <si>
    <t>Pol134</t>
  </si>
  <si>
    <t>Svis doprava suti první podlaží</t>
  </si>
  <si>
    <t>132</t>
  </si>
  <si>
    <t>Pol135</t>
  </si>
  <si>
    <t>Odvoz suti na skladku do 10km</t>
  </si>
  <si>
    <t>134</t>
  </si>
  <si>
    <t>Odvoz suti na skladku do 1km</t>
  </si>
  <si>
    <t>D6</t>
  </si>
  <si>
    <t>Revizní zkoušky, měření, protokoly</t>
  </si>
  <si>
    <t>67</t>
  </si>
  <si>
    <t>Pol137</t>
  </si>
  <si>
    <t>Revizní technik silnoproudé elektroinstalace pro části NN, včetně vypracování revizních zpráv</t>
  </si>
  <si>
    <t>138</t>
  </si>
  <si>
    <t>Pol138</t>
  </si>
  <si>
    <t>Měření přechodných odporů propojení úložných konstrukcí (vyrovnání potenciálu)</t>
  </si>
  <si>
    <t>140</t>
  </si>
  <si>
    <t>D7</t>
  </si>
  <si>
    <t>Funkční zkoušky, zaškolení obsluhy, ostatní</t>
  </si>
  <si>
    <t>69</t>
  </si>
  <si>
    <t>Pol140</t>
  </si>
  <si>
    <t>Funkční zkoušky a uvedení do provozu</t>
  </si>
  <si>
    <t>144</t>
  </si>
  <si>
    <t>Pol141</t>
  </si>
  <si>
    <t>Koordinace s ostatními profesemi</t>
  </si>
  <si>
    <t>146</t>
  </si>
  <si>
    <t>71</t>
  </si>
  <si>
    <t>Pol142</t>
  </si>
  <si>
    <t>Nepředvídatelné práce</t>
  </si>
  <si>
    <t>148</t>
  </si>
  <si>
    <t>Pol143</t>
  </si>
  <si>
    <t>Zaškolení obsluhy a pořízení písemného dokladu o zaškolení</t>
  </si>
  <si>
    <t>150</t>
  </si>
  <si>
    <t>003 - Ostatní a vedlejší náklady</t>
  </si>
  <si>
    <t>ost - Ostatní</t>
  </si>
  <si>
    <t xml:space="preserve">    OST 01 - Ostatní a vedlejší náklady</t>
  </si>
  <si>
    <t>ost</t>
  </si>
  <si>
    <t>Ostatní</t>
  </si>
  <si>
    <t>OST 01</t>
  </si>
  <si>
    <t>Ost 01,1</t>
  </si>
  <si>
    <t>Zajištění splnění podmínek vyplývajících z vydaných rozhodnutí a povolení stavby dle zadávací dokumentace a plánu bezpečnosti</t>
  </si>
  <si>
    <t>1022744321</t>
  </si>
  <si>
    <t xml:space="preserve">Zajištění splnění podmínek vyplývajících z vydaných rozhodnutí a povolení stavby dle zadávací dokumentace a plánu bezpečnosti
</t>
  </si>
  <si>
    <t>Ost 01,2</t>
  </si>
  <si>
    <t>Náklady na dílenskou a ostatní dodavatelskou dokumentaci (technologické postupy)</t>
  </si>
  <si>
    <t>-1607515732</t>
  </si>
  <si>
    <t>Ost 01,3</t>
  </si>
  <si>
    <t>Náklady na dozor projektanta při realizaci</t>
  </si>
  <si>
    <t>-2018724269</t>
  </si>
  <si>
    <t>Ost 01,4</t>
  </si>
  <si>
    <t>Náklady na dokumentaci skutečného provedení stavby</t>
  </si>
  <si>
    <t>-1696477810</t>
  </si>
  <si>
    <t>Náklady na dokumentaci skutečného provedení stavby, vč. části elektro</t>
  </si>
  <si>
    <t>Ost 01,5</t>
  </si>
  <si>
    <t>Zajištění všech dokladů a revizí nutných pro předání stavby a vydání kolaudačního souhlasu</t>
  </si>
  <si>
    <t>790210383</t>
  </si>
  <si>
    <t>Ost 01,6</t>
  </si>
  <si>
    <t>Včasné odsouhlasení všech užitých výrobků/prvků, materiálů a technologií zástupci všech zúčastněných stran, požadované zadávací a projektovou dokumentací - (VYVZORKOVÁNÍ)</t>
  </si>
  <si>
    <t>-792991448</t>
  </si>
  <si>
    <t>Ost 01,7</t>
  </si>
  <si>
    <t>Technická řešení - návrh a projednání nutných odchylek a změn oproti PD zjištěných v průběhu stavby</t>
  </si>
  <si>
    <t>-1372034091</t>
  </si>
  <si>
    <t xml:space="preserve">Technická řešení - návrh a projednání nutných odchylek a změn oproti PD zjištěných v průběhu stavby
</t>
  </si>
  <si>
    <t>Ost 01,8</t>
  </si>
  <si>
    <t>Technická řešení  - návrh a projednání kolizí se skrytými konstrukcemi, vč. nákladů souvisejících s technickým řešením případných kolizí stavby se skrytými konstrukcemi, které projektant nemohl předvídat.</t>
  </si>
  <si>
    <t>-127643221</t>
  </si>
  <si>
    <t xml:space="preserve">Technická řešení  - návrh a projednání kolizí se skrytými konstrukcemi, vč. nákladů souvisejících s technickým řešením případných kolizí stavby se skrytými konstrukcemi, které projektant nemohl předvídat.
</t>
  </si>
  <si>
    <t>Ost 01,9</t>
  </si>
  <si>
    <t>Provedení všech zkoušek a revizí předepsaných projektovou a zadávací dokumentací, platnými normami, návodů k obsluze - (neuvedených v jednotlivých soupisech prací)</t>
  </si>
  <si>
    <t>-583011960</t>
  </si>
  <si>
    <t xml:space="preserve">Provedení všech zkoušek a revizí předepsaných projektovou a zadávací dokumentací, platnými normami, návodů k obsluze - (neuvedených v jednotlivých soupisech prací)
</t>
  </si>
  <si>
    <t>Ost 01,10</t>
  </si>
  <si>
    <t>Zpracování fotodokumentace : A) fotofokumentace stávajícího stavu před zahájením stavebních prací,  B) fotodokumentace průběhu realizace stavby,   C) fotodokumentace dokončeného díla.  Předání objednateli v počtu a formě uvedené v zadávací dokumentaci</t>
  </si>
  <si>
    <t>1359282689</t>
  </si>
  <si>
    <t xml:space="preserve">Zpracování fotodokumentace : A) fotofokumentace stávajícího stavu před zahájením stavebních prací,  B) fotodokumentace průběhu realizace stavby,   C) fotodokumentace dokončeného díla.  Předání objednateli v počtu a formě uvedené v zadávací dokumentaci.
</t>
  </si>
  <si>
    <t>Ost 01,11</t>
  </si>
  <si>
    <t>Ostatní náklady spojené s požadavky objednatele, které jsou uvedeny v jednotlivých článcích smlouvy o dílo, pokud nejsou zahrnuty v soupisech prací</t>
  </si>
  <si>
    <t>2076595860</t>
  </si>
  <si>
    <t xml:space="preserve">Ostatní náklady spojené s požadavky objednatele, které jsou uvedeny v jednotlivých článcích smlouvy o dílo, pokud nejsou zahrnuty v soupisech prací
</t>
  </si>
  <si>
    <t>Ost 01,15</t>
  </si>
  <si>
    <t>Zařízení staveniště</t>
  </si>
  <si>
    <t>-943423140</t>
  </si>
  <si>
    <t>Ost 01,16</t>
  </si>
  <si>
    <t>Provozní vlivy</t>
  </si>
  <si>
    <t>-1931504409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</si>
</sst>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9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42" fillId="3" borderId="22" xfId="0" applyNumberFormat="1" applyFont="1" applyFill="1" applyBorder="1" applyAlignment="1" applyProtection="1">
      <alignment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18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30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R5" s="21"/>
      <c r="BE5" s="227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31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R6" s="21"/>
      <c r="BE6" s="228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28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28"/>
      <c r="BS8" s="18" t="s">
        <v>6</v>
      </c>
    </row>
    <row r="9" spans="1:74" s="1" customFormat="1" ht="14.45" customHeight="1">
      <c r="B9" s="21"/>
      <c r="AR9" s="21"/>
      <c r="BE9" s="228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28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28"/>
      <c r="BS11" s="18" t="s">
        <v>6</v>
      </c>
    </row>
    <row r="12" spans="1:74" s="1" customFormat="1" ht="6.95" customHeight="1">
      <c r="B12" s="21"/>
      <c r="AR12" s="21"/>
      <c r="BE12" s="228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28"/>
      <c r="BS13" s="18" t="s">
        <v>6</v>
      </c>
    </row>
    <row r="14" spans="1:74" ht="12.75">
      <c r="B14" s="21"/>
      <c r="E14" s="232" t="s">
        <v>29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8" t="s">
        <v>27</v>
      </c>
      <c r="AN14" s="30" t="s">
        <v>29</v>
      </c>
      <c r="AR14" s="21"/>
      <c r="BE14" s="228"/>
      <c r="BS14" s="18" t="s">
        <v>6</v>
      </c>
    </row>
    <row r="15" spans="1:74" s="1" customFormat="1" ht="6.95" customHeight="1">
      <c r="B15" s="21"/>
      <c r="AR15" s="21"/>
      <c r="BE15" s="228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28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28"/>
      <c r="BS17" s="18" t="s">
        <v>32</v>
      </c>
    </row>
    <row r="18" spans="1:71" s="1" customFormat="1" ht="6.95" customHeight="1">
      <c r="B18" s="21"/>
      <c r="AR18" s="21"/>
      <c r="BE18" s="228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28"/>
      <c r="BS19" s="18" t="s">
        <v>6</v>
      </c>
    </row>
    <row r="20" spans="1:71" s="1" customFormat="1" ht="18.399999999999999" customHeight="1">
      <c r="B20" s="21"/>
      <c r="E20" s="26" t="s">
        <v>21</v>
      </c>
      <c r="AK20" s="28" t="s">
        <v>27</v>
      </c>
      <c r="AN20" s="26" t="s">
        <v>1</v>
      </c>
      <c r="AR20" s="21"/>
      <c r="BE20" s="228"/>
      <c r="BS20" s="18" t="s">
        <v>32</v>
      </c>
    </row>
    <row r="21" spans="1:71" s="1" customFormat="1" ht="6.95" customHeight="1">
      <c r="B21" s="21"/>
      <c r="AR21" s="21"/>
      <c r="BE21" s="228"/>
    </row>
    <row r="22" spans="1:71" s="1" customFormat="1" ht="12" customHeight="1">
      <c r="B22" s="21"/>
      <c r="D22" s="28" t="s">
        <v>34</v>
      </c>
      <c r="AR22" s="21"/>
      <c r="BE22" s="228"/>
    </row>
    <row r="23" spans="1:71" s="1" customFormat="1" ht="16.5" customHeight="1">
      <c r="B23" s="21"/>
      <c r="E23" s="234" t="s">
        <v>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1"/>
      <c r="BE23" s="228"/>
    </row>
    <row r="24" spans="1:71" s="1" customFormat="1" ht="6.95" customHeight="1">
      <c r="B24" s="21"/>
      <c r="AR24" s="21"/>
      <c r="BE24" s="228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8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5">
        <f>ROUND(AG94,2)</f>
        <v>38500</v>
      </c>
      <c r="AL26" s="236"/>
      <c r="AM26" s="236"/>
      <c r="AN26" s="236"/>
      <c r="AO26" s="236"/>
      <c r="AP26" s="33"/>
      <c r="AQ26" s="33"/>
      <c r="AR26" s="34"/>
      <c r="BE26" s="228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8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7" t="s">
        <v>36</v>
      </c>
      <c r="M28" s="237"/>
      <c r="N28" s="237"/>
      <c r="O28" s="237"/>
      <c r="P28" s="237"/>
      <c r="Q28" s="33"/>
      <c r="R28" s="33"/>
      <c r="S28" s="33"/>
      <c r="T28" s="33"/>
      <c r="U28" s="33"/>
      <c r="V28" s="33"/>
      <c r="W28" s="237" t="s">
        <v>37</v>
      </c>
      <c r="X28" s="237"/>
      <c r="Y28" s="237"/>
      <c r="Z28" s="237"/>
      <c r="AA28" s="237"/>
      <c r="AB28" s="237"/>
      <c r="AC28" s="237"/>
      <c r="AD28" s="237"/>
      <c r="AE28" s="237"/>
      <c r="AF28" s="33"/>
      <c r="AG28" s="33"/>
      <c r="AH28" s="33"/>
      <c r="AI28" s="33"/>
      <c r="AJ28" s="33"/>
      <c r="AK28" s="237" t="s">
        <v>38</v>
      </c>
      <c r="AL28" s="237"/>
      <c r="AM28" s="237"/>
      <c r="AN28" s="237"/>
      <c r="AO28" s="237"/>
      <c r="AP28" s="33"/>
      <c r="AQ28" s="33"/>
      <c r="AR28" s="34"/>
      <c r="BE28" s="228"/>
    </row>
    <row r="29" spans="1:71" s="3" customFormat="1" ht="14.45" customHeight="1">
      <c r="B29" s="38"/>
      <c r="D29" s="28" t="s">
        <v>39</v>
      </c>
      <c r="F29" s="28" t="s">
        <v>40</v>
      </c>
      <c r="L29" s="220">
        <v>0.21</v>
      </c>
      <c r="M29" s="221"/>
      <c r="N29" s="221"/>
      <c r="O29" s="221"/>
      <c r="P29" s="221"/>
      <c r="W29" s="222">
        <f>ROUND(AZ94, 2)</f>
        <v>38500</v>
      </c>
      <c r="X29" s="221"/>
      <c r="Y29" s="221"/>
      <c r="Z29" s="221"/>
      <c r="AA29" s="221"/>
      <c r="AB29" s="221"/>
      <c r="AC29" s="221"/>
      <c r="AD29" s="221"/>
      <c r="AE29" s="221"/>
      <c r="AK29" s="222">
        <f>ROUND(AV94, 2)</f>
        <v>8085</v>
      </c>
      <c r="AL29" s="221"/>
      <c r="AM29" s="221"/>
      <c r="AN29" s="221"/>
      <c r="AO29" s="221"/>
      <c r="AR29" s="38"/>
      <c r="BE29" s="229"/>
    </row>
    <row r="30" spans="1:71" s="3" customFormat="1" ht="14.45" customHeight="1">
      <c r="B30" s="38"/>
      <c r="F30" s="28" t="s">
        <v>41</v>
      </c>
      <c r="L30" s="220">
        <v>0.15</v>
      </c>
      <c r="M30" s="221"/>
      <c r="N30" s="221"/>
      <c r="O30" s="221"/>
      <c r="P30" s="221"/>
      <c r="W30" s="222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2">
        <f>ROUND(AW94, 2)</f>
        <v>0</v>
      </c>
      <c r="AL30" s="221"/>
      <c r="AM30" s="221"/>
      <c r="AN30" s="221"/>
      <c r="AO30" s="221"/>
      <c r="AR30" s="38"/>
      <c r="BE30" s="229"/>
    </row>
    <row r="31" spans="1:71" s="3" customFormat="1" ht="14.45" hidden="1" customHeight="1">
      <c r="B31" s="38"/>
      <c r="F31" s="28" t="s">
        <v>42</v>
      </c>
      <c r="L31" s="220">
        <v>0.21</v>
      </c>
      <c r="M31" s="221"/>
      <c r="N31" s="221"/>
      <c r="O31" s="221"/>
      <c r="P31" s="221"/>
      <c r="W31" s="222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2">
        <v>0</v>
      </c>
      <c r="AL31" s="221"/>
      <c r="AM31" s="221"/>
      <c r="AN31" s="221"/>
      <c r="AO31" s="221"/>
      <c r="AR31" s="38"/>
      <c r="BE31" s="229"/>
    </row>
    <row r="32" spans="1:71" s="3" customFormat="1" ht="14.45" hidden="1" customHeight="1">
      <c r="B32" s="38"/>
      <c r="F32" s="28" t="s">
        <v>43</v>
      </c>
      <c r="L32" s="220">
        <v>0.15</v>
      </c>
      <c r="M32" s="221"/>
      <c r="N32" s="221"/>
      <c r="O32" s="221"/>
      <c r="P32" s="221"/>
      <c r="W32" s="222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2">
        <v>0</v>
      </c>
      <c r="AL32" s="221"/>
      <c r="AM32" s="221"/>
      <c r="AN32" s="221"/>
      <c r="AO32" s="221"/>
      <c r="AR32" s="38"/>
      <c r="BE32" s="229"/>
    </row>
    <row r="33" spans="1:57" s="3" customFormat="1" ht="14.45" hidden="1" customHeight="1">
      <c r="B33" s="38"/>
      <c r="F33" s="28" t="s">
        <v>44</v>
      </c>
      <c r="L33" s="220">
        <v>0</v>
      </c>
      <c r="M33" s="221"/>
      <c r="N33" s="221"/>
      <c r="O33" s="221"/>
      <c r="P33" s="221"/>
      <c r="W33" s="222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2">
        <v>0</v>
      </c>
      <c r="AL33" s="221"/>
      <c r="AM33" s="221"/>
      <c r="AN33" s="221"/>
      <c r="AO33" s="221"/>
      <c r="AR33" s="38"/>
      <c r="BE33" s="229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8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26" t="s">
        <v>47</v>
      </c>
      <c r="Y35" s="224"/>
      <c r="Z35" s="224"/>
      <c r="AA35" s="224"/>
      <c r="AB35" s="224"/>
      <c r="AC35" s="41"/>
      <c r="AD35" s="41"/>
      <c r="AE35" s="41"/>
      <c r="AF35" s="41"/>
      <c r="AG35" s="41"/>
      <c r="AH35" s="41"/>
      <c r="AI35" s="41"/>
      <c r="AJ35" s="41"/>
      <c r="AK35" s="223">
        <f>SUM(AK26:AK33)</f>
        <v>46585</v>
      </c>
      <c r="AL35" s="224"/>
      <c r="AM35" s="224"/>
      <c r="AN35" s="224"/>
      <c r="AO35" s="225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MartinPolach170</v>
      </c>
      <c r="AR84" s="52"/>
    </row>
    <row r="85" spans="1:91" s="5" customFormat="1" ht="36.950000000000003" customHeight="1">
      <c r="B85" s="53"/>
      <c r="C85" s="54" t="s">
        <v>16</v>
      </c>
      <c r="L85" s="252" t="str">
        <f>K6</f>
        <v>MŠ Smetanova 840, Bohumín - Rekosntrukce elektroinstalace vč. stavebních úprav</v>
      </c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54" t="str">
        <f>IF(AN8= "","",AN8)</f>
        <v>10. 5. 2023</v>
      </c>
      <c r="AN87" s="254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Bohumín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59" t="str">
        <f>IF(E17="","",E17)</f>
        <v>RP Projekt s.r.o.</v>
      </c>
      <c r="AN89" s="260"/>
      <c r="AO89" s="260"/>
      <c r="AP89" s="260"/>
      <c r="AQ89" s="33"/>
      <c r="AR89" s="34"/>
      <c r="AS89" s="255" t="s">
        <v>55</v>
      </c>
      <c r="AT89" s="25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59" t="str">
        <f>IF(E20="","",E20)</f>
        <v xml:space="preserve"> </v>
      </c>
      <c r="AN90" s="260"/>
      <c r="AO90" s="260"/>
      <c r="AP90" s="260"/>
      <c r="AQ90" s="33"/>
      <c r="AR90" s="34"/>
      <c r="AS90" s="257"/>
      <c r="AT90" s="258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7"/>
      <c r="AT91" s="258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3" t="s">
        <v>56</v>
      </c>
      <c r="D92" s="244"/>
      <c r="E92" s="244"/>
      <c r="F92" s="244"/>
      <c r="G92" s="244"/>
      <c r="H92" s="61"/>
      <c r="I92" s="246" t="s">
        <v>57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5" t="s">
        <v>58</v>
      </c>
      <c r="AH92" s="244"/>
      <c r="AI92" s="244"/>
      <c r="AJ92" s="244"/>
      <c r="AK92" s="244"/>
      <c r="AL92" s="244"/>
      <c r="AM92" s="244"/>
      <c r="AN92" s="246" t="s">
        <v>59</v>
      </c>
      <c r="AO92" s="244"/>
      <c r="AP92" s="247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1">
        <f>ROUND(AG95,2)</f>
        <v>38500</v>
      </c>
      <c r="AH94" s="241"/>
      <c r="AI94" s="241"/>
      <c r="AJ94" s="241"/>
      <c r="AK94" s="241"/>
      <c r="AL94" s="241"/>
      <c r="AM94" s="241"/>
      <c r="AN94" s="242">
        <f>SUM(AG94,AT94)</f>
        <v>46585</v>
      </c>
      <c r="AO94" s="242"/>
      <c r="AP94" s="242"/>
      <c r="AQ94" s="73" t="s">
        <v>1</v>
      </c>
      <c r="AR94" s="69"/>
      <c r="AS94" s="74">
        <f>ROUND(AS95,2)</f>
        <v>0</v>
      </c>
      <c r="AT94" s="75">
        <f>ROUND(SUM(AV94:AW94),2)</f>
        <v>8085</v>
      </c>
      <c r="AU94" s="76">
        <f>ROUND(AU95,5)</f>
        <v>0</v>
      </c>
      <c r="AV94" s="75">
        <f>ROUND(AZ94*L29,2)</f>
        <v>8085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38500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37.5" customHeight="1">
      <c r="B95" s="80"/>
      <c r="C95" s="81"/>
      <c r="D95" s="251" t="s">
        <v>79</v>
      </c>
      <c r="E95" s="251"/>
      <c r="F95" s="251"/>
      <c r="G95" s="251"/>
      <c r="H95" s="251"/>
      <c r="I95" s="82"/>
      <c r="J95" s="251" t="s">
        <v>17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8">
        <f>ROUND(SUM(AG96:AG98),2)</f>
        <v>38500</v>
      </c>
      <c r="AH95" s="249"/>
      <c r="AI95" s="249"/>
      <c r="AJ95" s="249"/>
      <c r="AK95" s="249"/>
      <c r="AL95" s="249"/>
      <c r="AM95" s="249"/>
      <c r="AN95" s="250">
        <f>SUM(AG95,AT95)</f>
        <v>46585</v>
      </c>
      <c r="AO95" s="249"/>
      <c r="AP95" s="249"/>
      <c r="AQ95" s="83" t="s">
        <v>80</v>
      </c>
      <c r="AR95" s="80"/>
      <c r="AS95" s="84">
        <f>ROUND(SUM(AS96:AS98),2)</f>
        <v>0</v>
      </c>
      <c r="AT95" s="85">
        <f>ROUND(SUM(AV95:AW95),2)</f>
        <v>8085</v>
      </c>
      <c r="AU95" s="86">
        <f>ROUND(SUM(AU96:AU98),5)</f>
        <v>0</v>
      </c>
      <c r="AV95" s="85">
        <f>ROUND(AZ95*L29,2)</f>
        <v>8085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ROUND(SUM(AZ96:AZ98),2)</f>
        <v>38500</v>
      </c>
      <c r="BA95" s="85">
        <f>ROUND(SUM(BA96:BA98),2)</f>
        <v>0</v>
      </c>
      <c r="BB95" s="85">
        <f>ROUND(SUM(BB96:BB98),2)</f>
        <v>0</v>
      </c>
      <c r="BC95" s="85">
        <f>ROUND(SUM(BC96:BC98),2)</f>
        <v>0</v>
      </c>
      <c r="BD95" s="87">
        <f>ROUND(SUM(BD96:BD98),2)</f>
        <v>0</v>
      </c>
      <c r="BS95" s="88" t="s">
        <v>74</v>
      </c>
      <c r="BT95" s="88" t="s">
        <v>81</v>
      </c>
      <c r="BU95" s="88" t="s">
        <v>76</v>
      </c>
      <c r="BV95" s="88" t="s">
        <v>77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4" customFormat="1" ht="16.5" customHeight="1">
      <c r="A96" s="89" t="s">
        <v>84</v>
      </c>
      <c r="B96" s="52"/>
      <c r="C96" s="10"/>
      <c r="D96" s="10"/>
      <c r="E96" s="240" t="s">
        <v>85</v>
      </c>
      <c r="F96" s="240"/>
      <c r="G96" s="240"/>
      <c r="H96" s="240"/>
      <c r="I96" s="240"/>
      <c r="J96" s="10"/>
      <c r="K96" s="240" t="s">
        <v>86</v>
      </c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38">
        <f>'001 - Stavební část'!J32</f>
        <v>38500</v>
      </c>
      <c r="AH96" s="239"/>
      <c r="AI96" s="239"/>
      <c r="AJ96" s="239"/>
      <c r="AK96" s="239"/>
      <c r="AL96" s="239"/>
      <c r="AM96" s="239"/>
      <c r="AN96" s="238">
        <f>SUM(AG96,AT96)</f>
        <v>46585</v>
      </c>
      <c r="AO96" s="239"/>
      <c r="AP96" s="239"/>
      <c r="AQ96" s="90" t="s">
        <v>87</v>
      </c>
      <c r="AR96" s="52"/>
      <c r="AS96" s="91">
        <v>0</v>
      </c>
      <c r="AT96" s="92">
        <f>ROUND(SUM(AV96:AW96),2)</f>
        <v>8085</v>
      </c>
      <c r="AU96" s="93">
        <f>'001 - Stavební část'!P134</f>
        <v>0</v>
      </c>
      <c r="AV96" s="92">
        <f>'001 - Stavební část'!J35</f>
        <v>8085</v>
      </c>
      <c r="AW96" s="92">
        <f>'001 - Stavební část'!J36</f>
        <v>0</v>
      </c>
      <c r="AX96" s="92">
        <f>'001 - Stavební část'!J37</f>
        <v>0</v>
      </c>
      <c r="AY96" s="92">
        <f>'001 - Stavební část'!J38</f>
        <v>0</v>
      </c>
      <c r="AZ96" s="92">
        <f>'001 - Stavební část'!F35</f>
        <v>38500</v>
      </c>
      <c r="BA96" s="92">
        <f>'001 - Stavební část'!F36</f>
        <v>0</v>
      </c>
      <c r="BB96" s="92">
        <f>'001 - Stavební část'!F37</f>
        <v>0</v>
      </c>
      <c r="BC96" s="92">
        <f>'001 - Stavební část'!F38</f>
        <v>0</v>
      </c>
      <c r="BD96" s="94">
        <f>'001 - Stavební část'!F39</f>
        <v>0</v>
      </c>
      <c r="BT96" s="26" t="s">
        <v>83</v>
      </c>
      <c r="BV96" s="26" t="s">
        <v>77</v>
      </c>
      <c r="BW96" s="26" t="s">
        <v>88</v>
      </c>
      <c r="BX96" s="26" t="s">
        <v>82</v>
      </c>
      <c r="CL96" s="26" t="s">
        <v>1</v>
      </c>
    </row>
    <row r="97" spans="1:90" s="4" customFormat="1" ht="16.5" customHeight="1">
      <c r="A97" s="89" t="s">
        <v>84</v>
      </c>
      <c r="B97" s="52"/>
      <c r="C97" s="10"/>
      <c r="D97" s="10"/>
      <c r="E97" s="240" t="s">
        <v>89</v>
      </c>
      <c r="F97" s="240"/>
      <c r="G97" s="240"/>
      <c r="H97" s="240"/>
      <c r="I97" s="240"/>
      <c r="J97" s="10"/>
      <c r="K97" s="240" t="s">
        <v>90</v>
      </c>
      <c r="L97" s="240"/>
      <c r="M97" s="240"/>
      <c r="N97" s="240"/>
      <c r="O97" s="240"/>
      <c r="P97" s="240"/>
      <c r="Q97" s="240"/>
      <c r="R97" s="240"/>
      <c r="S97" s="240"/>
      <c r="T97" s="240"/>
      <c r="U97" s="240"/>
      <c r="V97" s="240"/>
      <c r="W97" s="240"/>
      <c r="X97" s="240"/>
      <c r="Y97" s="240"/>
      <c r="Z97" s="240"/>
      <c r="AA97" s="240"/>
      <c r="AB97" s="240"/>
      <c r="AC97" s="240"/>
      <c r="AD97" s="240"/>
      <c r="AE97" s="240"/>
      <c r="AF97" s="240"/>
      <c r="AG97" s="238">
        <f>'002 - Elektroinstalace'!J32</f>
        <v>0</v>
      </c>
      <c r="AH97" s="239"/>
      <c r="AI97" s="239"/>
      <c r="AJ97" s="239"/>
      <c r="AK97" s="239"/>
      <c r="AL97" s="239"/>
      <c r="AM97" s="239"/>
      <c r="AN97" s="238">
        <f>SUM(AG97,AT97)</f>
        <v>0</v>
      </c>
      <c r="AO97" s="239"/>
      <c r="AP97" s="239"/>
      <c r="AQ97" s="90" t="s">
        <v>87</v>
      </c>
      <c r="AR97" s="52"/>
      <c r="AS97" s="91">
        <v>0</v>
      </c>
      <c r="AT97" s="92">
        <f>ROUND(SUM(AV97:AW97),2)</f>
        <v>0</v>
      </c>
      <c r="AU97" s="93">
        <f>'002 - Elektroinstalace'!P128</f>
        <v>0</v>
      </c>
      <c r="AV97" s="92">
        <f>'002 - Elektroinstalace'!J35</f>
        <v>0</v>
      </c>
      <c r="AW97" s="92">
        <f>'002 - Elektroinstalace'!J36</f>
        <v>0</v>
      </c>
      <c r="AX97" s="92">
        <f>'002 - Elektroinstalace'!J37</f>
        <v>0</v>
      </c>
      <c r="AY97" s="92">
        <f>'002 - Elektroinstalace'!J38</f>
        <v>0</v>
      </c>
      <c r="AZ97" s="92">
        <f>'002 - Elektroinstalace'!F35</f>
        <v>0</v>
      </c>
      <c r="BA97" s="92">
        <f>'002 - Elektroinstalace'!F36</f>
        <v>0</v>
      </c>
      <c r="BB97" s="92">
        <f>'002 - Elektroinstalace'!F37</f>
        <v>0</v>
      </c>
      <c r="BC97" s="92">
        <f>'002 - Elektroinstalace'!F38</f>
        <v>0</v>
      </c>
      <c r="BD97" s="94">
        <f>'002 - Elektroinstalace'!F39</f>
        <v>0</v>
      </c>
      <c r="BT97" s="26" t="s">
        <v>83</v>
      </c>
      <c r="BV97" s="26" t="s">
        <v>77</v>
      </c>
      <c r="BW97" s="26" t="s">
        <v>91</v>
      </c>
      <c r="BX97" s="26" t="s">
        <v>82</v>
      </c>
      <c r="CL97" s="26" t="s">
        <v>1</v>
      </c>
    </row>
    <row r="98" spans="1:90" s="4" customFormat="1" ht="16.5" customHeight="1">
      <c r="A98" s="89" t="s">
        <v>84</v>
      </c>
      <c r="B98" s="52"/>
      <c r="C98" s="10"/>
      <c r="D98" s="10"/>
      <c r="E98" s="240" t="s">
        <v>92</v>
      </c>
      <c r="F98" s="240"/>
      <c r="G98" s="240"/>
      <c r="H98" s="240"/>
      <c r="I98" s="240"/>
      <c r="J98" s="10"/>
      <c r="K98" s="240" t="s">
        <v>93</v>
      </c>
      <c r="L98" s="240"/>
      <c r="M98" s="240"/>
      <c r="N98" s="240"/>
      <c r="O98" s="240"/>
      <c r="P98" s="240"/>
      <c r="Q98" s="240"/>
      <c r="R98" s="240"/>
      <c r="S98" s="240"/>
      <c r="T98" s="240"/>
      <c r="U98" s="240"/>
      <c r="V98" s="240"/>
      <c r="W98" s="240"/>
      <c r="X98" s="240"/>
      <c r="Y98" s="240"/>
      <c r="Z98" s="240"/>
      <c r="AA98" s="240"/>
      <c r="AB98" s="240"/>
      <c r="AC98" s="240"/>
      <c r="AD98" s="240"/>
      <c r="AE98" s="240"/>
      <c r="AF98" s="240"/>
      <c r="AG98" s="238">
        <f>'003 - Ostatní a vedlejší ...'!J32</f>
        <v>0</v>
      </c>
      <c r="AH98" s="239"/>
      <c r="AI98" s="239"/>
      <c r="AJ98" s="239"/>
      <c r="AK98" s="239"/>
      <c r="AL98" s="239"/>
      <c r="AM98" s="239"/>
      <c r="AN98" s="238">
        <f>SUM(AG98,AT98)</f>
        <v>0</v>
      </c>
      <c r="AO98" s="239"/>
      <c r="AP98" s="239"/>
      <c r="AQ98" s="90" t="s">
        <v>87</v>
      </c>
      <c r="AR98" s="52"/>
      <c r="AS98" s="95">
        <v>0</v>
      </c>
      <c r="AT98" s="96">
        <f>ROUND(SUM(AV98:AW98),2)</f>
        <v>0</v>
      </c>
      <c r="AU98" s="97">
        <f>'003 - Ostatní a vedlejší ...'!P122</f>
        <v>0</v>
      </c>
      <c r="AV98" s="96">
        <f>'003 - Ostatní a vedlejší ...'!J35</f>
        <v>0</v>
      </c>
      <c r="AW98" s="96">
        <f>'003 - Ostatní a vedlejší ...'!J36</f>
        <v>0</v>
      </c>
      <c r="AX98" s="96">
        <f>'003 - Ostatní a vedlejší ...'!J37</f>
        <v>0</v>
      </c>
      <c r="AY98" s="96">
        <f>'003 - Ostatní a vedlejší ...'!J38</f>
        <v>0</v>
      </c>
      <c r="AZ98" s="96">
        <f>'003 - Ostatní a vedlejší ...'!F35</f>
        <v>0</v>
      </c>
      <c r="BA98" s="96">
        <f>'003 - Ostatní a vedlejší ...'!F36</f>
        <v>0</v>
      </c>
      <c r="BB98" s="96">
        <f>'003 - Ostatní a vedlejší ...'!F37</f>
        <v>0</v>
      </c>
      <c r="BC98" s="96">
        <f>'003 - Ostatní a vedlejší ...'!F38</f>
        <v>0</v>
      </c>
      <c r="BD98" s="98">
        <f>'003 - Ostatní a vedlejší ...'!F39</f>
        <v>0</v>
      </c>
      <c r="BT98" s="26" t="s">
        <v>83</v>
      </c>
      <c r="BV98" s="26" t="s">
        <v>77</v>
      </c>
      <c r="BW98" s="26" t="s">
        <v>94</v>
      </c>
      <c r="BX98" s="26" t="s">
        <v>82</v>
      </c>
      <c r="CL98" s="26" t="s">
        <v>1</v>
      </c>
    </row>
    <row r="99" spans="1:90" s="2" customFormat="1" ht="30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4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0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mergeCells count="54"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98:I98"/>
    <mergeCell ref="K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W30:AE30"/>
    <mergeCell ref="AK30:AO30"/>
    <mergeCell ref="L30:P30"/>
    <mergeCell ref="AK31:AO31"/>
    <mergeCell ref="AG98:AM98"/>
    <mergeCell ref="AN98:AP98"/>
    <mergeCell ref="L85:AJ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</mergeCells>
  <hyperlinks>
    <hyperlink ref="A96" location="'001 - Stavební část'!C2" display="/"/>
    <hyperlink ref="A97" location="'002 - Elektroinstalace'!C2" display="/"/>
    <hyperlink ref="A98" location="'003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0"/>
  <sheetViews>
    <sheetView showGridLines="0" workbookViewId="0">
      <selection activeCell="E281" sqref="E28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95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2" t="str">
        <f>'Rekapitulace stavby'!K6</f>
        <v>MŠ Smetanova 840, Bohumín - Rekosntrukce elektroinstalace vč. stavebních úprav</v>
      </c>
      <c r="F7" s="263"/>
      <c r="G7" s="263"/>
      <c r="H7" s="263"/>
      <c r="L7" s="21"/>
    </row>
    <row r="8" spans="1:46" s="1" customFormat="1" ht="12" customHeight="1">
      <c r="B8" s="21"/>
      <c r="D8" s="28" t="s">
        <v>96</v>
      </c>
      <c r="L8" s="21"/>
    </row>
    <row r="9" spans="1:46" s="2" customFormat="1" ht="23.25" customHeight="1">
      <c r="A9" s="33"/>
      <c r="B9" s="34"/>
      <c r="C9" s="33"/>
      <c r="D9" s="33"/>
      <c r="E9" s="262" t="s">
        <v>97</v>
      </c>
      <c r="F9" s="261"/>
      <c r="G9" s="261"/>
      <c r="H9" s="261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98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52" t="s">
        <v>99</v>
      </c>
      <c r="F11" s="261"/>
      <c r="G11" s="261"/>
      <c r="H11" s="261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10. 5. 2023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4" t="str">
        <f>'Rekapitulace stavby'!E14</f>
        <v>Vyplň údaj</v>
      </c>
      <c r="F20" s="230"/>
      <c r="G20" s="230"/>
      <c r="H20" s="230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34" t="s">
        <v>1</v>
      </c>
      <c r="F29" s="234"/>
      <c r="G29" s="234"/>
      <c r="H29" s="23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ROUND(J134, 2)</f>
        <v>38500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ROUND((SUM(BE134:BE339)),  2)</f>
        <v>38500</v>
      </c>
      <c r="G35" s="33"/>
      <c r="H35" s="33"/>
      <c r="I35" s="106">
        <v>0.21</v>
      </c>
      <c r="J35" s="105">
        <f>ROUND(((SUM(BE134:BE339))*I35),  2)</f>
        <v>8085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ROUND((SUM(BF134:BF339)),  2)</f>
        <v>0</v>
      </c>
      <c r="G36" s="33"/>
      <c r="H36" s="33"/>
      <c r="I36" s="106">
        <v>0.15</v>
      </c>
      <c r="J36" s="105">
        <f>ROUND(((SUM(BF134:BF339))*I36),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ROUND((SUM(BG134:BG339)),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ROUND((SUM(BH134:BH339)),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ROUND((SUM(BI134:BI339)),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46585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Smetanova 840, Bohumín - Rekosntrukce elektroinstalace vč. stavebních úprav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96</v>
      </c>
      <c r="L86" s="21"/>
    </row>
    <row r="87" spans="1:31" s="2" customFormat="1" ht="23.25" customHeight="1">
      <c r="A87" s="33"/>
      <c r="B87" s="34"/>
      <c r="C87" s="33"/>
      <c r="D87" s="33"/>
      <c r="E87" s="262" t="s">
        <v>97</v>
      </c>
      <c r="F87" s="261"/>
      <c r="G87" s="261"/>
      <c r="H87" s="261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98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52" t="str">
        <f>E11</f>
        <v>001 - Stavební část</v>
      </c>
      <c r="F89" s="261"/>
      <c r="G89" s="261"/>
      <c r="H89" s="261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10. 5. 2023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28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101</v>
      </c>
      <c r="D96" s="107"/>
      <c r="E96" s="107"/>
      <c r="F96" s="107"/>
      <c r="G96" s="107"/>
      <c r="H96" s="107"/>
      <c r="I96" s="107"/>
      <c r="J96" s="116" t="s">
        <v>102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103</v>
      </c>
      <c r="D98" s="33"/>
      <c r="E98" s="33"/>
      <c r="F98" s="33"/>
      <c r="G98" s="33"/>
      <c r="H98" s="33"/>
      <c r="I98" s="33"/>
      <c r="J98" s="72">
        <f>J134</f>
        <v>38500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104</v>
      </c>
    </row>
    <row r="99" spans="1:47" s="9" customFormat="1" ht="24.95" customHeight="1">
      <c r="B99" s="118"/>
      <c r="D99" s="119" t="s">
        <v>105</v>
      </c>
      <c r="E99" s="120"/>
      <c r="F99" s="120"/>
      <c r="G99" s="120"/>
      <c r="H99" s="120"/>
      <c r="I99" s="120"/>
      <c r="J99" s="121">
        <f>J135</f>
        <v>0</v>
      </c>
      <c r="L99" s="118"/>
    </row>
    <row r="100" spans="1:47" s="10" customFormat="1" ht="19.899999999999999" customHeight="1">
      <c r="B100" s="122"/>
      <c r="D100" s="123" t="s">
        <v>106</v>
      </c>
      <c r="E100" s="124"/>
      <c r="F100" s="124"/>
      <c r="G100" s="124"/>
      <c r="H100" s="124"/>
      <c r="I100" s="124"/>
      <c r="J100" s="125">
        <f>J136</f>
        <v>0</v>
      </c>
      <c r="L100" s="122"/>
    </row>
    <row r="101" spans="1:47" s="10" customFormat="1" ht="19.899999999999999" customHeight="1">
      <c r="B101" s="122"/>
      <c r="D101" s="123" t="s">
        <v>107</v>
      </c>
      <c r="E101" s="124"/>
      <c r="F101" s="124"/>
      <c r="G101" s="124"/>
      <c r="H101" s="124"/>
      <c r="I101" s="124"/>
      <c r="J101" s="125">
        <f>J140</f>
        <v>0</v>
      </c>
      <c r="L101" s="122"/>
    </row>
    <row r="102" spans="1:47" s="10" customFormat="1" ht="19.899999999999999" customHeight="1">
      <c r="B102" s="122"/>
      <c r="D102" s="123" t="s">
        <v>108</v>
      </c>
      <c r="E102" s="124"/>
      <c r="F102" s="124"/>
      <c r="G102" s="124"/>
      <c r="H102" s="124"/>
      <c r="I102" s="124"/>
      <c r="J102" s="125">
        <f>J175</f>
        <v>0</v>
      </c>
      <c r="L102" s="122"/>
    </row>
    <row r="103" spans="1:47" s="10" customFormat="1" ht="19.899999999999999" customHeight="1">
      <c r="B103" s="122"/>
      <c r="D103" s="123" t="s">
        <v>109</v>
      </c>
      <c r="E103" s="124"/>
      <c r="F103" s="124"/>
      <c r="G103" s="124"/>
      <c r="H103" s="124"/>
      <c r="I103" s="124"/>
      <c r="J103" s="125">
        <f>J196</f>
        <v>0</v>
      </c>
      <c r="L103" s="122"/>
    </row>
    <row r="104" spans="1:47" s="10" customFormat="1" ht="19.899999999999999" customHeight="1">
      <c r="B104" s="122"/>
      <c r="D104" s="123" t="s">
        <v>110</v>
      </c>
      <c r="E104" s="124"/>
      <c r="F104" s="124"/>
      <c r="G104" s="124"/>
      <c r="H104" s="124"/>
      <c r="I104" s="124"/>
      <c r="J104" s="125">
        <f>J206</f>
        <v>0</v>
      </c>
      <c r="L104" s="122"/>
    </row>
    <row r="105" spans="1:47" s="9" customFormat="1" ht="24.95" customHeight="1">
      <c r="B105" s="118"/>
      <c r="D105" s="119" t="s">
        <v>111</v>
      </c>
      <c r="E105" s="120"/>
      <c r="F105" s="120"/>
      <c r="G105" s="120"/>
      <c r="H105" s="120"/>
      <c r="I105" s="120"/>
      <c r="J105" s="121">
        <f>J209</f>
        <v>38500</v>
      </c>
      <c r="L105" s="118"/>
    </row>
    <row r="106" spans="1:47" s="10" customFormat="1" ht="19.899999999999999" customHeight="1">
      <c r="B106" s="122"/>
      <c r="D106" s="123" t="s">
        <v>112</v>
      </c>
      <c r="E106" s="124"/>
      <c r="F106" s="124"/>
      <c r="G106" s="124"/>
      <c r="H106" s="124"/>
      <c r="I106" s="124"/>
      <c r="J106" s="125">
        <f>J210</f>
        <v>0</v>
      </c>
      <c r="L106" s="122"/>
    </row>
    <row r="107" spans="1:47" s="10" customFormat="1" ht="19.899999999999999" customHeight="1">
      <c r="B107" s="122"/>
      <c r="D107" s="123" t="s">
        <v>113</v>
      </c>
      <c r="E107" s="124"/>
      <c r="F107" s="124"/>
      <c r="G107" s="124"/>
      <c r="H107" s="124"/>
      <c r="I107" s="124"/>
      <c r="J107" s="125">
        <f>J227</f>
        <v>0</v>
      </c>
      <c r="L107" s="122"/>
    </row>
    <row r="108" spans="1:47" s="10" customFormat="1" ht="19.899999999999999" customHeight="1">
      <c r="B108" s="122"/>
      <c r="D108" s="123" t="s">
        <v>114</v>
      </c>
      <c r="E108" s="124"/>
      <c r="F108" s="124"/>
      <c r="G108" s="124"/>
      <c r="H108" s="124"/>
      <c r="I108" s="124"/>
      <c r="J108" s="125">
        <f>J262</f>
        <v>0</v>
      </c>
      <c r="L108" s="122"/>
    </row>
    <row r="109" spans="1:47" s="10" customFormat="1" ht="19.899999999999999" customHeight="1">
      <c r="B109" s="122"/>
      <c r="D109" s="123" t="s">
        <v>115</v>
      </c>
      <c r="E109" s="124"/>
      <c r="F109" s="124"/>
      <c r="G109" s="124"/>
      <c r="H109" s="124"/>
      <c r="I109" s="124"/>
      <c r="J109" s="125">
        <f>J272</f>
        <v>38500</v>
      </c>
      <c r="L109" s="122"/>
    </row>
    <row r="110" spans="1:47" s="10" customFormat="1" ht="19.899999999999999" customHeight="1">
      <c r="B110" s="122"/>
      <c r="D110" s="123" t="s">
        <v>116</v>
      </c>
      <c r="E110" s="124"/>
      <c r="F110" s="124"/>
      <c r="G110" s="124"/>
      <c r="H110" s="124"/>
      <c r="I110" s="124"/>
      <c r="J110" s="125">
        <f>J286</f>
        <v>0</v>
      </c>
      <c r="L110" s="122"/>
    </row>
    <row r="111" spans="1:47" s="10" customFormat="1" ht="19.899999999999999" customHeight="1">
      <c r="B111" s="122"/>
      <c r="D111" s="123" t="s">
        <v>117</v>
      </c>
      <c r="E111" s="124"/>
      <c r="F111" s="124"/>
      <c r="G111" s="124"/>
      <c r="H111" s="124"/>
      <c r="I111" s="124"/>
      <c r="J111" s="125">
        <f>J297</f>
        <v>0</v>
      </c>
      <c r="L111" s="122"/>
    </row>
    <row r="112" spans="1:47" s="9" customFormat="1" ht="24.95" customHeight="1">
      <c r="B112" s="118"/>
      <c r="D112" s="119" t="s">
        <v>118</v>
      </c>
      <c r="E112" s="120"/>
      <c r="F112" s="120"/>
      <c r="G112" s="120"/>
      <c r="H112" s="120"/>
      <c r="I112" s="120"/>
      <c r="J112" s="121">
        <f>J327</f>
        <v>0</v>
      </c>
      <c r="L112" s="118"/>
    </row>
    <row r="113" spans="1:31" s="2" customFormat="1" ht="21.7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5" customHeight="1">
      <c r="A114" s="33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5" customHeight="1">
      <c r="A118" s="33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5" customHeight="1">
      <c r="A119" s="33"/>
      <c r="B119" s="34"/>
      <c r="C119" s="22" t="s">
        <v>119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16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6.25" customHeight="1">
      <c r="A122" s="33"/>
      <c r="B122" s="34"/>
      <c r="C122" s="33"/>
      <c r="D122" s="33"/>
      <c r="E122" s="262" t="str">
        <f>E7</f>
        <v>MŠ Smetanova 840, Bohumín - Rekosntrukce elektroinstalace vč. stavebních úprav</v>
      </c>
      <c r="F122" s="263"/>
      <c r="G122" s="263"/>
      <c r="H122" s="26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1" customFormat="1" ht="12" customHeight="1">
      <c r="B123" s="21"/>
      <c r="C123" s="28" t="s">
        <v>96</v>
      </c>
      <c r="L123" s="21"/>
    </row>
    <row r="124" spans="1:31" s="2" customFormat="1" ht="23.25" customHeight="1">
      <c r="A124" s="33"/>
      <c r="B124" s="34"/>
      <c r="C124" s="33"/>
      <c r="D124" s="33"/>
      <c r="E124" s="262" t="s">
        <v>97</v>
      </c>
      <c r="F124" s="261"/>
      <c r="G124" s="261"/>
      <c r="H124" s="261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98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3"/>
      <c r="D126" s="33"/>
      <c r="E126" s="252" t="str">
        <f>E11</f>
        <v>001 - Stavební část</v>
      </c>
      <c r="F126" s="261"/>
      <c r="G126" s="261"/>
      <c r="H126" s="261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20</v>
      </c>
      <c r="D128" s="33"/>
      <c r="E128" s="33"/>
      <c r="F128" s="26" t="str">
        <f>F14</f>
        <v xml:space="preserve"> </v>
      </c>
      <c r="G128" s="33"/>
      <c r="H128" s="33"/>
      <c r="I128" s="28" t="s">
        <v>22</v>
      </c>
      <c r="J128" s="56" t="str">
        <f>IF(J14="","",J14)</f>
        <v>10. 5. 2023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24</v>
      </c>
      <c r="D130" s="33"/>
      <c r="E130" s="33"/>
      <c r="F130" s="26" t="str">
        <f>E17</f>
        <v>Město Bohumín</v>
      </c>
      <c r="G130" s="33"/>
      <c r="H130" s="33"/>
      <c r="I130" s="28" t="s">
        <v>30</v>
      </c>
      <c r="J130" s="31" t="str">
        <f>E23</f>
        <v>RP Projekt s.r.o.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28</v>
      </c>
      <c r="D131" s="33"/>
      <c r="E131" s="33"/>
      <c r="F131" s="26" t="str">
        <f>IF(E20="","",E20)</f>
        <v>Vyplň údaj</v>
      </c>
      <c r="G131" s="33"/>
      <c r="H131" s="33"/>
      <c r="I131" s="28" t="s">
        <v>33</v>
      </c>
      <c r="J131" s="31" t="str">
        <f>E26</f>
        <v xml:space="preserve"> 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26"/>
      <c r="B133" s="127"/>
      <c r="C133" s="128" t="s">
        <v>120</v>
      </c>
      <c r="D133" s="129" t="s">
        <v>60</v>
      </c>
      <c r="E133" s="129" t="s">
        <v>56</v>
      </c>
      <c r="F133" s="129" t="s">
        <v>57</v>
      </c>
      <c r="G133" s="129" t="s">
        <v>121</v>
      </c>
      <c r="H133" s="129" t="s">
        <v>122</v>
      </c>
      <c r="I133" s="129" t="s">
        <v>123</v>
      </c>
      <c r="J133" s="129" t="s">
        <v>102</v>
      </c>
      <c r="K133" s="130" t="s">
        <v>124</v>
      </c>
      <c r="L133" s="131"/>
      <c r="M133" s="63" t="s">
        <v>1</v>
      </c>
      <c r="N133" s="64" t="s">
        <v>39</v>
      </c>
      <c r="O133" s="64" t="s">
        <v>125</v>
      </c>
      <c r="P133" s="64" t="s">
        <v>126</v>
      </c>
      <c r="Q133" s="64" t="s">
        <v>127</v>
      </c>
      <c r="R133" s="64" t="s">
        <v>128</v>
      </c>
      <c r="S133" s="64" t="s">
        <v>129</v>
      </c>
      <c r="T133" s="65" t="s">
        <v>130</v>
      </c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</row>
    <row r="134" spans="1:65" s="2" customFormat="1" ht="22.9" customHeight="1">
      <c r="A134" s="33"/>
      <c r="B134" s="34"/>
      <c r="C134" s="70" t="s">
        <v>131</v>
      </c>
      <c r="D134" s="33"/>
      <c r="E134" s="33"/>
      <c r="F134" s="33"/>
      <c r="G134" s="33"/>
      <c r="H134" s="33"/>
      <c r="I134" s="33"/>
      <c r="J134" s="132">
        <f>BK134</f>
        <v>38500</v>
      </c>
      <c r="K134" s="33"/>
      <c r="L134" s="34"/>
      <c r="M134" s="66"/>
      <c r="N134" s="57"/>
      <c r="O134" s="67"/>
      <c r="P134" s="133">
        <f>P135+P209+P327</f>
        <v>0</v>
      </c>
      <c r="Q134" s="67"/>
      <c r="R134" s="133">
        <f>R135+R209+R327</f>
        <v>15.485992400000001</v>
      </c>
      <c r="S134" s="67"/>
      <c r="T134" s="134">
        <f>T135+T209+T327</f>
        <v>3.98940107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74</v>
      </c>
      <c r="AU134" s="18" t="s">
        <v>104</v>
      </c>
      <c r="BK134" s="135">
        <f>BK135+BK209+BK327</f>
        <v>38500</v>
      </c>
    </row>
    <row r="135" spans="1:65" s="12" customFormat="1" ht="25.9" customHeight="1">
      <c r="B135" s="136"/>
      <c r="D135" s="137" t="s">
        <v>74</v>
      </c>
      <c r="E135" s="138" t="s">
        <v>132</v>
      </c>
      <c r="F135" s="138" t="s">
        <v>133</v>
      </c>
      <c r="I135" s="139"/>
      <c r="J135" s="140">
        <f>BK135</f>
        <v>0</v>
      </c>
      <c r="L135" s="136"/>
      <c r="M135" s="141"/>
      <c r="N135" s="142"/>
      <c r="O135" s="142"/>
      <c r="P135" s="143">
        <f>P136+P140+P175+P196+P206</f>
        <v>0</v>
      </c>
      <c r="Q135" s="142"/>
      <c r="R135" s="143">
        <f>R136+R140+R175+R196+R206</f>
        <v>5.5140004000000005</v>
      </c>
      <c r="S135" s="142"/>
      <c r="T135" s="144">
        <f>T136+T140+T175+T196+T206</f>
        <v>0</v>
      </c>
      <c r="AR135" s="137" t="s">
        <v>81</v>
      </c>
      <c r="AT135" s="145" t="s">
        <v>74</v>
      </c>
      <c r="AU135" s="145" t="s">
        <v>75</v>
      </c>
      <c r="AY135" s="137" t="s">
        <v>134</v>
      </c>
      <c r="BK135" s="146">
        <f>BK136+BK140+BK175+BK196+BK206</f>
        <v>0</v>
      </c>
    </row>
    <row r="136" spans="1:65" s="12" customFormat="1" ht="22.9" customHeight="1">
      <c r="B136" s="136"/>
      <c r="D136" s="137" t="s">
        <v>74</v>
      </c>
      <c r="E136" s="147" t="s">
        <v>135</v>
      </c>
      <c r="F136" s="147" t="s">
        <v>136</v>
      </c>
      <c r="I136" s="139"/>
      <c r="J136" s="148">
        <f>BK136</f>
        <v>0</v>
      </c>
      <c r="L136" s="136"/>
      <c r="M136" s="141"/>
      <c r="N136" s="142"/>
      <c r="O136" s="142"/>
      <c r="P136" s="143">
        <f>SUM(P137:P139)</f>
        <v>0</v>
      </c>
      <c r="Q136" s="142"/>
      <c r="R136" s="143">
        <f>SUM(R137:R139)</f>
        <v>0</v>
      </c>
      <c r="S136" s="142"/>
      <c r="T136" s="144">
        <f>SUM(T137:T139)</f>
        <v>0</v>
      </c>
      <c r="AR136" s="137" t="s">
        <v>81</v>
      </c>
      <c r="AT136" s="145" t="s">
        <v>74</v>
      </c>
      <c r="AU136" s="145" t="s">
        <v>81</v>
      </c>
      <c r="AY136" s="137" t="s">
        <v>134</v>
      </c>
      <c r="BK136" s="146">
        <f>SUM(BK137:BK139)</f>
        <v>0</v>
      </c>
    </row>
    <row r="137" spans="1:65" s="2" customFormat="1" ht="24.2" customHeight="1">
      <c r="A137" s="33"/>
      <c r="B137" s="149"/>
      <c r="C137" s="150" t="s">
        <v>81</v>
      </c>
      <c r="D137" s="150" t="s">
        <v>137</v>
      </c>
      <c r="E137" s="151" t="s">
        <v>138</v>
      </c>
      <c r="F137" s="152" t="s">
        <v>139</v>
      </c>
      <c r="G137" s="153" t="s">
        <v>140</v>
      </c>
      <c r="H137" s="154">
        <v>6</v>
      </c>
      <c r="I137" s="155"/>
      <c r="J137" s="156">
        <f>ROUND(I137*H137,2)</f>
        <v>0</v>
      </c>
      <c r="K137" s="152" t="s">
        <v>1</v>
      </c>
      <c r="L137" s="34"/>
      <c r="M137" s="157" t="s">
        <v>1</v>
      </c>
      <c r="N137" s="158" t="s">
        <v>40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141</v>
      </c>
      <c r="AT137" s="161" t="s">
        <v>137</v>
      </c>
      <c r="AU137" s="161" t="s">
        <v>83</v>
      </c>
      <c r="AY137" s="18" t="s">
        <v>134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81</v>
      </c>
      <c r="BK137" s="162">
        <f>ROUND(I137*H137,2)</f>
        <v>0</v>
      </c>
      <c r="BL137" s="18" t="s">
        <v>141</v>
      </c>
      <c r="BM137" s="161" t="s">
        <v>142</v>
      </c>
    </row>
    <row r="138" spans="1:65" s="2" customFormat="1" ht="19.5">
      <c r="A138" s="33"/>
      <c r="B138" s="34"/>
      <c r="C138" s="33"/>
      <c r="D138" s="163" t="s">
        <v>143</v>
      </c>
      <c r="E138" s="33"/>
      <c r="F138" s="164" t="s">
        <v>139</v>
      </c>
      <c r="G138" s="33"/>
      <c r="H138" s="33"/>
      <c r="I138" s="165"/>
      <c r="J138" s="33"/>
      <c r="K138" s="33"/>
      <c r="L138" s="34"/>
      <c r="M138" s="166"/>
      <c r="N138" s="167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143</v>
      </c>
      <c r="AU138" s="18" t="s">
        <v>83</v>
      </c>
    </row>
    <row r="139" spans="1:65" s="13" customFormat="1">
      <c r="B139" s="168"/>
      <c r="D139" s="163" t="s">
        <v>144</v>
      </c>
      <c r="E139" s="169" t="s">
        <v>1</v>
      </c>
      <c r="F139" s="170" t="s">
        <v>145</v>
      </c>
      <c r="H139" s="171">
        <v>6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144</v>
      </c>
      <c r="AU139" s="169" t="s">
        <v>83</v>
      </c>
      <c r="AV139" s="13" t="s">
        <v>83</v>
      </c>
      <c r="AW139" s="13" t="s">
        <v>32</v>
      </c>
      <c r="AX139" s="13" t="s">
        <v>81</v>
      </c>
      <c r="AY139" s="169" t="s">
        <v>134</v>
      </c>
    </row>
    <row r="140" spans="1:65" s="12" customFormat="1" ht="22.9" customHeight="1">
      <c r="B140" s="136"/>
      <c r="D140" s="137" t="s">
        <v>74</v>
      </c>
      <c r="E140" s="147" t="s">
        <v>145</v>
      </c>
      <c r="F140" s="147" t="s">
        <v>146</v>
      </c>
      <c r="I140" s="139"/>
      <c r="J140" s="148">
        <f>BK140</f>
        <v>0</v>
      </c>
      <c r="L140" s="136"/>
      <c r="M140" s="141"/>
      <c r="N140" s="142"/>
      <c r="O140" s="142"/>
      <c r="P140" s="143">
        <f>SUM(P141:P174)</f>
        <v>0</v>
      </c>
      <c r="Q140" s="142"/>
      <c r="R140" s="143">
        <f>SUM(R141:R174)</f>
        <v>5.3649004000000007</v>
      </c>
      <c r="S140" s="142"/>
      <c r="T140" s="144">
        <f>SUM(T141:T174)</f>
        <v>0</v>
      </c>
      <c r="AR140" s="137" t="s">
        <v>81</v>
      </c>
      <c r="AT140" s="145" t="s">
        <v>74</v>
      </c>
      <c r="AU140" s="145" t="s">
        <v>81</v>
      </c>
      <c r="AY140" s="137" t="s">
        <v>134</v>
      </c>
      <c r="BK140" s="146">
        <f>SUM(BK141:BK174)</f>
        <v>0</v>
      </c>
    </row>
    <row r="141" spans="1:65" s="2" customFormat="1" ht="16.5" customHeight="1">
      <c r="A141" s="33"/>
      <c r="B141" s="149"/>
      <c r="C141" s="150" t="s">
        <v>83</v>
      </c>
      <c r="D141" s="150" t="s">
        <v>137</v>
      </c>
      <c r="E141" s="151" t="s">
        <v>147</v>
      </c>
      <c r="F141" s="152" t="s">
        <v>148</v>
      </c>
      <c r="G141" s="153" t="s">
        <v>149</v>
      </c>
      <c r="H141" s="154">
        <v>9.6050000000000004</v>
      </c>
      <c r="I141" s="155"/>
      <c r="J141" s="156">
        <f>ROUND(I141*H141,2)</f>
        <v>0</v>
      </c>
      <c r="K141" s="152" t="s">
        <v>1</v>
      </c>
      <c r="L141" s="34"/>
      <c r="M141" s="157" t="s">
        <v>1</v>
      </c>
      <c r="N141" s="158" t="s">
        <v>40</v>
      </c>
      <c r="O141" s="59"/>
      <c r="P141" s="159">
        <f>O141*H141</f>
        <v>0</v>
      </c>
      <c r="Q141" s="159">
        <v>2.5999999999999998E-4</v>
      </c>
      <c r="R141" s="159">
        <f>Q141*H141</f>
        <v>2.4973E-3</v>
      </c>
      <c r="S141" s="159">
        <v>0</v>
      </c>
      <c r="T141" s="16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141</v>
      </c>
      <c r="AT141" s="161" t="s">
        <v>137</v>
      </c>
      <c r="AU141" s="161" t="s">
        <v>83</v>
      </c>
      <c r="AY141" s="18" t="s">
        <v>134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81</v>
      </c>
      <c r="BK141" s="162">
        <f>ROUND(I141*H141,2)</f>
        <v>0</v>
      </c>
      <c r="BL141" s="18" t="s">
        <v>141</v>
      </c>
      <c r="BM141" s="161" t="s">
        <v>150</v>
      </c>
    </row>
    <row r="142" spans="1:65" s="2" customFormat="1" ht="19.5">
      <c r="A142" s="33"/>
      <c r="B142" s="34"/>
      <c r="C142" s="33"/>
      <c r="D142" s="163" t="s">
        <v>143</v>
      </c>
      <c r="E142" s="33"/>
      <c r="F142" s="164" t="s">
        <v>151</v>
      </c>
      <c r="G142" s="33"/>
      <c r="H142" s="33"/>
      <c r="I142" s="165"/>
      <c r="J142" s="33"/>
      <c r="K142" s="33"/>
      <c r="L142" s="34"/>
      <c r="M142" s="166"/>
      <c r="N142" s="167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143</v>
      </c>
      <c r="AU142" s="18" t="s">
        <v>83</v>
      </c>
    </row>
    <row r="143" spans="1:65" s="13" customFormat="1" ht="22.5">
      <c r="B143" s="168"/>
      <c r="D143" s="163" t="s">
        <v>144</v>
      </c>
      <c r="E143" s="169" t="s">
        <v>1</v>
      </c>
      <c r="F143" s="170" t="s">
        <v>152</v>
      </c>
      <c r="H143" s="171">
        <v>9.6050000000000004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144</v>
      </c>
      <c r="AU143" s="169" t="s">
        <v>83</v>
      </c>
      <c r="AV143" s="13" t="s">
        <v>83</v>
      </c>
      <c r="AW143" s="13" t="s">
        <v>32</v>
      </c>
      <c r="AX143" s="13" t="s">
        <v>81</v>
      </c>
      <c r="AY143" s="169" t="s">
        <v>134</v>
      </c>
    </row>
    <row r="144" spans="1:65" s="2" customFormat="1" ht="24.2" customHeight="1">
      <c r="A144" s="33"/>
      <c r="B144" s="149"/>
      <c r="C144" s="150" t="s">
        <v>135</v>
      </c>
      <c r="D144" s="150" t="s">
        <v>137</v>
      </c>
      <c r="E144" s="151" t="s">
        <v>153</v>
      </c>
      <c r="F144" s="152" t="s">
        <v>154</v>
      </c>
      <c r="G144" s="153" t="s">
        <v>149</v>
      </c>
      <c r="H144" s="154">
        <v>19.21</v>
      </c>
      <c r="I144" s="155"/>
      <c r="J144" s="156">
        <f>ROUND(I144*H144,2)</f>
        <v>0</v>
      </c>
      <c r="K144" s="152" t="s">
        <v>155</v>
      </c>
      <c r="L144" s="34"/>
      <c r="M144" s="157" t="s">
        <v>1</v>
      </c>
      <c r="N144" s="158" t="s">
        <v>40</v>
      </c>
      <c r="O144" s="59"/>
      <c r="P144" s="159">
        <f>O144*H144</f>
        <v>0</v>
      </c>
      <c r="Q144" s="159">
        <v>4.3800000000000002E-3</v>
      </c>
      <c r="R144" s="159">
        <f>Q144*H144</f>
        <v>8.4139800000000015E-2</v>
      </c>
      <c r="S144" s="159">
        <v>0</v>
      </c>
      <c r="T144" s="16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1" t="s">
        <v>141</v>
      </c>
      <c r="AT144" s="161" t="s">
        <v>137</v>
      </c>
      <c r="AU144" s="161" t="s">
        <v>83</v>
      </c>
      <c r="AY144" s="18" t="s">
        <v>134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8" t="s">
        <v>81</v>
      </c>
      <c r="BK144" s="162">
        <f>ROUND(I144*H144,2)</f>
        <v>0</v>
      </c>
      <c r="BL144" s="18" t="s">
        <v>141</v>
      </c>
      <c r="BM144" s="161" t="s">
        <v>156</v>
      </c>
    </row>
    <row r="145" spans="1:65" s="2" customFormat="1" ht="19.5">
      <c r="A145" s="33"/>
      <c r="B145" s="34"/>
      <c r="C145" s="33"/>
      <c r="D145" s="163" t="s">
        <v>143</v>
      </c>
      <c r="E145" s="33"/>
      <c r="F145" s="164" t="s">
        <v>157</v>
      </c>
      <c r="G145" s="33"/>
      <c r="H145" s="33"/>
      <c r="I145" s="165"/>
      <c r="J145" s="33"/>
      <c r="K145" s="33"/>
      <c r="L145" s="34"/>
      <c r="M145" s="166"/>
      <c r="N145" s="167"/>
      <c r="O145" s="59"/>
      <c r="P145" s="59"/>
      <c r="Q145" s="59"/>
      <c r="R145" s="59"/>
      <c r="S145" s="59"/>
      <c r="T145" s="6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143</v>
      </c>
      <c r="AU145" s="18" t="s">
        <v>83</v>
      </c>
    </row>
    <row r="146" spans="1:65" s="14" customFormat="1">
      <c r="B146" s="176"/>
      <c r="D146" s="163" t="s">
        <v>144</v>
      </c>
      <c r="E146" s="177" t="s">
        <v>1</v>
      </c>
      <c r="F146" s="178" t="s">
        <v>158</v>
      </c>
      <c r="H146" s="177" t="s">
        <v>1</v>
      </c>
      <c r="I146" s="179"/>
      <c r="L146" s="176"/>
      <c r="M146" s="180"/>
      <c r="N146" s="181"/>
      <c r="O146" s="181"/>
      <c r="P146" s="181"/>
      <c r="Q146" s="181"/>
      <c r="R146" s="181"/>
      <c r="S146" s="181"/>
      <c r="T146" s="182"/>
      <c r="AT146" s="177" t="s">
        <v>144</v>
      </c>
      <c r="AU146" s="177" t="s">
        <v>83</v>
      </c>
      <c r="AV146" s="14" t="s">
        <v>81</v>
      </c>
      <c r="AW146" s="14" t="s">
        <v>32</v>
      </c>
      <c r="AX146" s="14" t="s">
        <v>75</v>
      </c>
      <c r="AY146" s="177" t="s">
        <v>134</v>
      </c>
    </row>
    <row r="147" spans="1:65" s="13" customFormat="1">
      <c r="B147" s="168"/>
      <c r="D147" s="163" t="s">
        <v>144</v>
      </c>
      <c r="E147" s="169" t="s">
        <v>1</v>
      </c>
      <c r="F147" s="170" t="s">
        <v>159</v>
      </c>
      <c r="H147" s="171">
        <v>19.21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T147" s="169" t="s">
        <v>144</v>
      </c>
      <c r="AU147" s="169" t="s">
        <v>83</v>
      </c>
      <c r="AV147" s="13" t="s">
        <v>83</v>
      </c>
      <c r="AW147" s="13" t="s">
        <v>32</v>
      </c>
      <c r="AX147" s="13" t="s">
        <v>81</v>
      </c>
      <c r="AY147" s="169" t="s">
        <v>134</v>
      </c>
    </row>
    <row r="148" spans="1:65" s="2" customFormat="1" ht="24.2" customHeight="1">
      <c r="A148" s="33"/>
      <c r="B148" s="149"/>
      <c r="C148" s="150" t="s">
        <v>141</v>
      </c>
      <c r="D148" s="150" t="s">
        <v>137</v>
      </c>
      <c r="E148" s="151" t="s">
        <v>160</v>
      </c>
      <c r="F148" s="152" t="s">
        <v>161</v>
      </c>
      <c r="G148" s="153" t="s">
        <v>149</v>
      </c>
      <c r="H148" s="154">
        <v>9.6050000000000004</v>
      </c>
      <c r="I148" s="155"/>
      <c r="J148" s="156">
        <f>ROUND(I148*H148,2)</f>
        <v>0</v>
      </c>
      <c r="K148" s="152" t="s">
        <v>155</v>
      </c>
      <c r="L148" s="34"/>
      <c r="M148" s="157" t="s">
        <v>1</v>
      </c>
      <c r="N148" s="158" t="s">
        <v>40</v>
      </c>
      <c r="O148" s="59"/>
      <c r="P148" s="159">
        <f>O148*H148</f>
        <v>0</v>
      </c>
      <c r="Q148" s="159">
        <v>2.5999999999999998E-4</v>
      </c>
      <c r="R148" s="159">
        <f>Q148*H148</f>
        <v>2.4973E-3</v>
      </c>
      <c r="S148" s="159">
        <v>0</v>
      </c>
      <c r="T148" s="16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1" t="s">
        <v>141</v>
      </c>
      <c r="AT148" s="161" t="s">
        <v>137</v>
      </c>
      <c r="AU148" s="161" t="s">
        <v>83</v>
      </c>
      <c r="AY148" s="18" t="s">
        <v>134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8" t="s">
        <v>81</v>
      </c>
      <c r="BK148" s="162">
        <f>ROUND(I148*H148,2)</f>
        <v>0</v>
      </c>
      <c r="BL148" s="18" t="s">
        <v>141</v>
      </c>
      <c r="BM148" s="161" t="s">
        <v>162</v>
      </c>
    </row>
    <row r="149" spans="1:65" s="2" customFormat="1" ht="19.5">
      <c r="A149" s="33"/>
      <c r="B149" s="34"/>
      <c r="C149" s="33"/>
      <c r="D149" s="163" t="s">
        <v>143</v>
      </c>
      <c r="E149" s="33"/>
      <c r="F149" s="164" t="s">
        <v>151</v>
      </c>
      <c r="G149" s="33"/>
      <c r="H149" s="33"/>
      <c r="I149" s="165"/>
      <c r="J149" s="33"/>
      <c r="K149" s="33"/>
      <c r="L149" s="34"/>
      <c r="M149" s="166"/>
      <c r="N149" s="167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143</v>
      </c>
      <c r="AU149" s="18" t="s">
        <v>83</v>
      </c>
    </row>
    <row r="150" spans="1:65" s="2" customFormat="1" ht="24.2" customHeight="1">
      <c r="A150" s="33"/>
      <c r="B150" s="149"/>
      <c r="C150" s="150" t="s">
        <v>163</v>
      </c>
      <c r="D150" s="150" t="s">
        <v>137</v>
      </c>
      <c r="E150" s="151" t="s">
        <v>164</v>
      </c>
      <c r="F150" s="152" t="s">
        <v>165</v>
      </c>
      <c r="G150" s="153" t="s">
        <v>149</v>
      </c>
      <c r="H150" s="154">
        <v>9.6050000000000004</v>
      </c>
      <c r="I150" s="155"/>
      <c r="J150" s="156">
        <f>ROUND(I150*H150,2)</f>
        <v>0</v>
      </c>
      <c r="K150" s="152" t="s">
        <v>155</v>
      </c>
      <c r="L150" s="34"/>
      <c r="M150" s="157" t="s">
        <v>1</v>
      </c>
      <c r="N150" s="158" t="s">
        <v>40</v>
      </c>
      <c r="O150" s="59"/>
      <c r="P150" s="159">
        <f>O150*H150</f>
        <v>0</v>
      </c>
      <c r="Q150" s="159">
        <v>4.0000000000000001E-3</v>
      </c>
      <c r="R150" s="159">
        <f>Q150*H150</f>
        <v>3.8420000000000003E-2</v>
      </c>
      <c r="S150" s="159">
        <v>0</v>
      </c>
      <c r="T150" s="16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1" t="s">
        <v>141</v>
      </c>
      <c r="AT150" s="161" t="s">
        <v>137</v>
      </c>
      <c r="AU150" s="161" t="s">
        <v>83</v>
      </c>
      <c r="AY150" s="18" t="s">
        <v>134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8" t="s">
        <v>81</v>
      </c>
      <c r="BK150" s="162">
        <f>ROUND(I150*H150,2)</f>
        <v>0</v>
      </c>
      <c r="BL150" s="18" t="s">
        <v>141</v>
      </c>
      <c r="BM150" s="161" t="s">
        <v>166</v>
      </c>
    </row>
    <row r="151" spans="1:65" s="2" customFormat="1" ht="19.5">
      <c r="A151" s="33"/>
      <c r="B151" s="34"/>
      <c r="C151" s="33"/>
      <c r="D151" s="163" t="s">
        <v>143</v>
      </c>
      <c r="E151" s="33"/>
      <c r="F151" s="164" t="s">
        <v>167</v>
      </c>
      <c r="G151" s="33"/>
      <c r="H151" s="33"/>
      <c r="I151" s="165"/>
      <c r="J151" s="33"/>
      <c r="K151" s="33"/>
      <c r="L151" s="34"/>
      <c r="M151" s="166"/>
      <c r="N151" s="167"/>
      <c r="O151" s="59"/>
      <c r="P151" s="59"/>
      <c r="Q151" s="59"/>
      <c r="R151" s="59"/>
      <c r="S151" s="59"/>
      <c r="T151" s="6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143</v>
      </c>
      <c r="AU151" s="18" t="s">
        <v>83</v>
      </c>
    </row>
    <row r="152" spans="1:65" s="2" customFormat="1" ht="16.5" customHeight="1">
      <c r="A152" s="33"/>
      <c r="B152" s="149"/>
      <c r="C152" s="150" t="s">
        <v>145</v>
      </c>
      <c r="D152" s="150" t="s">
        <v>137</v>
      </c>
      <c r="E152" s="151" t="s">
        <v>168</v>
      </c>
      <c r="F152" s="152" t="s">
        <v>169</v>
      </c>
      <c r="G152" s="153" t="s">
        <v>149</v>
      </c>
      <c r="H152" s="154">
        <v>360.6</v>
      </c>
      <c r="I152" s="155"/>
      <c r="J152" s="156">
        <f>ROUND(I152*H152,2)</f>
        <v>0</v>
      </c>
      <c r="K152" s="152" t="s">
        <v>1</v>
      </c>
      <c r="L152" s="34"/>
      <c r="M152" s="157" t="s">
        <v>1</v>
      </c>
      <c r="N152" s="158" t="s">
        <v>40</v>
      </c>
      <c r="O152" s="59"/>
      <c r="P152" s="159">
        <f>O152*H152</f>
        <v>0</v>
      </c>
      <c r="Q152" s="159">
        <v>2.5999999999999998E-4</v>
      </c>
      <c r="R152" s="159">
        <f>Q152*H152</f>
        <v>9.3755999999999992E-2</v>
      </c>
      <c r="S152" s="159">
        <v>0</v>
      </c>
      <c r="T152" s="16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1" t="s">
        <v>141</v>
      </c>
      <c r="AT152" s="161" t="s">
        <v>137</v>
      </c>
      <c r="AU152" s="161" t="s">
        <v>83</v>
      </c>
      <c r="AY152" s="18" t="s">
        <v>134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8" t="s">
        <v>81</v>
      </c>
      <c r="BK152" s="162">
        <f>ROUND(I152*H152,2)</f>
        <v>0</v>
      </c>
      <c r="BL152" s="18" t="s">
        <v>141</v>
      </c>
      <c r="BM152" s="161" t="s">
        <v>170</v>
      </c>
    </row>
    <row r="153" spans="1:65" s="2" customFormat="1" ht="19.5">
      <c r="A153" s="33"/>
      <c r="B153" s="34"/>
      <c r="C153" s="33"/>
      <c r="D153" s="163" t="s">
        <v>143</v>
      </c>
      <c r="E153" s="33"/>
      <c r="F153" s="164" t="s">
        <v>171</v>
      </c>
      <c r="G153" s="33"/>
      <c r="H153" s="33"/>
      <c r="I153" s="165"/>
      <c r="J153" s="33"/>
      <c r="K153" s="33"/>
      <c r="L153" s="34"/>
      <c r="M153" s="166"/>
      <c r="N153" s="167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143</v>
      </c>
      <c r="AU153" s="18" t="s">
        <v>83</v>
      </c>
    </row>
    <row r="154" spans="1:65" s="14" customFormat="1">
      <c r="B154" s="176"/>
      <c r="D154" s="163" t="s">
        <v>144</v>
      </c>
      <c r="E154" s="177" t="s">
        <v>1</v>
      </c>
      <c r="F154" s="178" t="s">
        <v>172</v>
      </c>
      <c r="H154" s="177" t="s">
        <v>1</v>
      </c>
      <c r="I154" s="179"/>
      <c r="L154" s="176"/>
      <c r="M154" s="180"/>
      <c r="N154" s="181"/>
      <c r="O154" s="181"/>
      <c r="P154" s="181"/>
      <c r="Q154" s="181"/>
      <c r="R154" s="181"/>
      <c r="S154" s="181"/>
      <c r="T154" s="182"/>
      <c r="AT154" s="177" t="s">
        <v>144</v>
      </c>
      <c r="AU154" s="177" t="s">
        <v>83</v>
      </c>
      <c r="AV154" s="14" t="s">
        <v>81</v>
      </c>
      <c r="AW154" s="14" t="s">
        <v>32</v>
      </c>
      <c r="AX154" s="14" t="s">
        <v>75</v>
      </c>
      <c r="AY154" s="177" t="s">
        <v>134</v>
      </c>
    </row>
    <row r="155" spans="1:65" s="14" customFormat="1">
      <c r="B155" s="176"/>
      <c r="D155" s="163" t="s">
        <v>144</v>
      </c>
      <c r="E155" s="177" t="s">
        <v>1</v>
      </c>
      <c r="F155" s="178" t="s">
        <v>173</v>
      </c>
      <c r="H155" s="177" t="s">
        <v>1</v>
      </c>
      <c r="I155" s="179"/>
      <c r="L155" s="176"/>
      <c r="M155" s="180"/>
      <c r="N155" s="181"/>
      <c r="O155" s="181"/>
      <c r="P155" s="181"/>
      <c r="Q155" s="181"/>
      <c r="R155" s="181"/>
      <c r="S155" s="181"/>
      <c r="T155" s="182"/>
      <c r="AT155" s="177" t="s">
        <v>144</v>
      </c>
      <c r="AU155" s="177" t="s">
        <v>83</v>
      </c>
      <c r="AV155" s="14" t="s">
        <v>81</v>
      </c>
      <c r="AW155" s="14" t="s">
        <v>32</v>
      </c>
      <c r="AX155" s="14" t="s">
        <v>75</v>
      </c>
      <c r="AY155" s="177" t="s">
        <v>134</v>
      </c>
    </row>
    <row r="156" spans="1:65" s="14" customFormat="1">
      <c r="B156" s="176"/>
      <c r="D156" s="163" t="s">
        <v>144</v>
      </c>
      <c r="E156" s="177" t="s">
        <v>1</v>
      </c>
      <c r="F156" s="178" t="s">
        <v>174</v>
      </c>
      <c r="H156" s="177" t="s">
        <v>1</v>
      </c>
      <c r="I156" s="179"/>
      <c r="L156" s="176"/>
      <c r="M156" s="180"/>
      <c r="N156" s="181"/>
      <c r="O156" s="181"/>
      <c r="P156" s="181"/>
      <c r="Q156" s="181"/>
      <c r="R156" s="181"/>
      <c r="S156" s="181"/>
      <c r="T156" s="182"/>
      <c r="AT156" s="177" t="s">
        <v>144</v>
      </c>
      <c r="AU156" s="177" t="s">
        <v>83</v>
      </c>
      <c r="AV156" s="14" t="s">
        <v>81</v>
      </c>
      <c r="AW156" s="14" t="s">
        <v>32</v>
      </c>
      <c r="AX156" s="14" t="s">
        <v>75</v>
      </c>
      <c r="AY156" s="177" t="s">
        <v>134</v>
      </c>
    </row>
    <row r="157" spans="1:65" s="13" customFormat="1">
      <c r="B157" s="168"/>
      <c r="D157" s="163" t="s">
        <v>144</v>
      </c>
      <c r="E157" s="169" t="s">
        <v>1</v>
      </c>
      <c r="F157" s="170" t="s">
        <v>175</v>
      </c>
      <c r="H157" s="171">
        <v>196.6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144</v>
      </c>
      <c r="AU157" s="169" t="s">
        <v>83</v>
      </c>
      <c r="AV157" s="13" t="s">
        <v>83</v>
      </c>
      <c r="AW157" s="13" t="s">
        <v>32</v>
      </c>
      <c r="AX157" s="13" t="s">
        <v>75</v>
      </c>
      <c r="AY157" s="169" t="s">
        <v>134</v>
      </c>
    </row>
    <row r="158" spans="1:65" s="14" customFormat="1">
      <c r="B158" s="176"/>
      <c r="D158" s="163" t="s">
        <v>144</v>
      </c>
      <c r="E158" s="177" t="s">
        <v>1</v>
      </c>
      <c r="F158" s="178" t="s">
        <v>176</v>
      </c>
      <c r="H158" s="177" t="s">
        <v>1</v>
      </c>
      <c r="I158" s="179"/>
      <c r="L158" s="176"/>
      <c r="M158" s="180"/>
      <c r="N158" s="181"/>
      <c r="O158" s="181"/>
      <c r="P158" s="181"/>
      <c r="Q158" s="181"/>
      <c r="R158" s="181"/>
      <c r="S158" s="181"/>
      <c r="T158" s="182"/>
      <c r="AT158" s="177" t="s">
        <v>144</v>
      </c>
      <c r="AU158" s="177" t="s">
        <v>83</v>
      </c>
      <c r="AV158" s="14" t="s">
        <v>81</v>
      </c>
      <c r="AW158" s="14" t="s">
        <v>32</v>
      </c>
      <c r="AX158" s="14" t="s">
        <v>75</v>
      </c>
      <c r="AY158" s="177" t="s">
        <v>134</v>
      </c>
    </row>
    <row r="159" spans="1:65" s="13" customFormat="1">
      <c r="B159" s="168"/>
      <c r="D159" s="163" t="s">
        <v>144</v>
      </c>
      <c r="E159" s="169" t="s">
        <v>1</v>
      </c>
      <c r="F159" s="170" t="s">
        <v>177</v>
      </c>
      <c r="H159" s="171">
        <v>106</v>
      </c>
      <c r="I159" s="172"/>
      <c r="L159" s="168"/>
      <c r="M159" s="173"/>
      <c r="N159" s="174"/>
      <c r="O159" s="174"/>
      <c r="P159" s="174"/>
      <c r="Q159" s="174"/>
      <c r="R159" s="174"/>
      <c r="S159" s="174"/>
      <c r="T159" s="175"/>
      <c r="AT159" s="169" t="s">
        <v>144</v>
      </c>
      <c r="AU159" s="169" t="s">
        <v>83</v>
      </c>
      <c r="AV159" s="13" t="s">
        <v>83</v>
      </c>
      <c r="AW159" s="13" t="s">
        <v>32</v>
      </c>
      <c r="AX159" s="13" t="s">
        <v>75</v>
      </c>
      <c r="AY159" s="169" t="s">
        <v>134</v>
      </c>
    </row>
    <row r="160" spans="1:65" s="14" customFormat="1">
      <c r="B160" s="176"/>
      <c r="D160" s="163" t="s">
        <v>144</v>
      </c>
      <c r="E160" s="177" t="s">
        <v>1</v>
      </c>
      <c r="F160" s="178" t="s">
        <v>178</v>
      </c>
      <c r="H160" s="177" t="s">
        <v>1</v>
      </c>
      <c r="I160" s="179"/>
      <c r="L160" s="176"/>
      <c r="M160" s="180"/>
      <c r="N160" s="181"/>
      <c r="O160" s="181"/>
      <c r="P160" s="181"/>
      <c r="Q160" s="181"/>
      <c r="R160" s="181"/>
      <c r="S160" s="181"/>
      <c r="T160" s="182"/>
      <c r="AT160" s="177" t="s">
        <v>144</v>
      </c>
      <c r="AU160" s="177" t="s">
        <v>83</v>
      </c>
      <c r="AV160" s="14" t="s">
        <v>81</v>
      </c>
      <c r="AW160" s="14" t="s">
        <v>32</v>
      </c>
      <c r="AX160" s="14" t="s">
        <v>75</v>
      </c>
      <c r="AY160" s="177" t="s">
        <v>134</v>
      </c>
    </row>
    <row r="161" spans="1:65" s="13" customFormat="1">
      <c r="B161" s="168"/>
      <c r="D161" s="163" t="s">
        <v>144</v>
      </c>
      <c r="E161" s="169" t="s">
        <v>1</v>
      </c>
      <c r="F161" s="170" t="s">
        <v>179</v>
      </c>
      <c r="H161" s="171">
        <v>8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144</v>
      </c>
      <c r="AU161" s="169" t="s">
        <v>83</v>
      </c>
      <c r="AV161" s="13" t="s">
        <v>83</v>
      </c>
      <c r="AW161" s="13" t="s">
        <v>32</v>
      </c>
      <c r="AX161" s="13" t="s">
        <v>75</v>
      </c>
      <c r="AY161" s="169" t="s">
        <v>134</v>
      </c>
    </row>
    <row r="162" spans="1:65" s="15" customFormat="1">
      <c r="B162" s="183"/>
      <c r="D162" s="163" t="s">
        <v>144</v>
      </c>
      <c r="E162" s="184" t="s">
        <v>1</v>
      </c>
      <c r="F162" s="185" t="s">
        <v>180</v>
      </c>
      <c r="H162" s="186">
        <v>310.60000000000002</v>
      </c>
      <c r="I162" s="187"/>
      <c r="L162" s="183"/>
      <c r="M162" s="188"/>
      <c r="N162" s="189"/>
      <c r="O162" s="189"/>
      <c r="P162" s="189"/>
      <c r="Q162" s="189"/>
      <c r="R162" s="189"/>
      <c r="S162" s="189"/>
      <c r="T162" s="190"/>
      <c r="AT162" s="184" t="s">
        <v>144</v>
      </c>
      <c r="AU162" s="184" t="s">
        <v>83</v>
      </c>
      <c r="AV162" s="15" t="s">
        <v>135</v>
      </c>
      <c r="AW162" s="15" t="s">
        <v>32</v>
      </c>
      <c r="AX162" s="15" t="s">
        <v>75</v>
      </c>
      <c r="AY162" s="184" t="s">
        <v>134</v>
      </c>
    </row>
    <row r="163" spans="1:65" s="13" customFormat="1">
      <c r="B163" s="168"/>
      <c r="D163" s="163" t="s">
        <v>144</v>
      </c>
      <c r="E163" s="169" t="s">
        <v>1</v>
      </c>
      <c r="F163" s="170" t="s">
        <v>181</v>
      </c>
      <c r="H163" s="171">
        <v>50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144</v>
      </c>
      <c r="AU163" s="169" t="s">
        <v>83</v>
      </c>
      <c r="AV163" s="13" t="s">
        <v>83</v>
      </c>
      <c r="AW163" s="13" t="s">
        <v>32</v>
      </c>
      <c r="AX163" s="13" t="s">
        <v>75</v>
      </c>
      <c r="AY163" s="169" t="s">
        <v>134</v>
      </c>
    </row>
    <row r="164" spans="1:65" s="16" customFormat="1">
      <c r="B164" s="191"/>
      <c r="D164" s="163" t="s">
        <v>144</v>
      </c>
      <c r="E164" s="192" t="s">
        <v>1</v>
      </c>
      <c r="F164" s="193" t="s">
        <v>182</v>
      </c>
      <c r="H164" s="194">
        <v>360.6</v>
      </c>
      <c r="I164" s="195"/>
      <c r="L164" s="191"/>
      <c r="M164" s="196"/>
      <c r="N164" s="197"/>
      <c r="O164" s="197"/>
      <c r="P164" s="197"/>
      <c r="Q164" s="197"/>
      <c r="R164" s="197"/>
      <c r="S164" s="197"/>
      <c r="T164" s="198"/>
      <c r="AT164" s="192" t="s">
        <v>144</v>
      </c>
      <c r="AU164" s="192" t="s">
        <v>83</v>
      </c>
      <c r="AV164" s="16" t="s">
        <v>141</v>
      </c>
      <c r="AW164" s="16" t="s">
        <v>32</v>
      </c>
      <c r="AX164" s="16" t="s">
        <v>81</v>
      </c>
      <c r="AY164" s="192" t="s">
        <v>134</v>
      </c>
    </row>
    <row r="165" spans="1:65" s="2" customFormat="1" ht="24.2" customHeight="1">
      <c r="A165" s="33"/>
      <c r="B165" s="149"/>
      <c r="C165" s="150" t="s">
        <v>183</v>
      </c>
      <c r="D165" s="150" t="s">
        <v>137</v>
      </c>
      <c r="E165" s="151" t="s">
        <v>184</v>
      </c>
      <c r="F165" s="152" t="s">
        <v>185</v>
      </c>
      <c r="G165" s="153" t="s">
        <v>149</v>
      </c>
      <c r="H165" s="154">
        <v>721.2</v>
      </c>
      <c r="I165" s="155"/>
      <c r="J165" s="156">
        <f>ROUND(I165*H165,2)</f>
        <v>0</v>
      </c>
      <c r="K165" s="152" t="s">
        <v>155</v>
      </c>
      <c r="L165" s="34"/>
      <c r="M165" s="157" t="s">
        <v>1</v>
      </c>
      <c r="N165" s="158" t="s">
        <v>40</v>
      </c>
      <c r="O165" s="59"/>
      <c r="P165" s="159">
        <f>O165*H165</f>
        <v>0</v>
      </c>
      <c r="Q165" s="159">
        <v>4.3800000000000002E-3</v>
      </c>
      <c r="R165" s="159">
        <f>Q165*H165</f>
        <v>3.1588560000000006</v>
      </c>
      <c r="S165" s="159">
        <v>0</v>
      </c>
      <c r="T165" s="16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1" t="s">
        <v>141</v>
      </c>
      <c r="AT165" s="161" t="s">
        <v>137</v>
      </c>
      <c r="AU165" s="161" t="s">
        <v>83</v>
      </c>
      <c r="AY165" s="18" t="s">
        <v>134</v>
      </c>
      <c r="BE165" s="162">
        <f>IF(N165="základní",J165,0)</f>
        <v>0</v>
      </c>
      <c r="BF165" s="162">
        <f>IF(N165="snížená",J165,0)</f>
        <v>0</v>
      </c>
      <c r="BG165" s="162">
        <f>IF(N165="zákl. přenesená",J165,0)</f>
        <v>0</v>
      </c>
      <c r="BH165" s="162">
        <f>IF(N165="sníž. přenesená",J165,0)</f>
        <v>0</v>
      </c>
      <c r="BI165" s="162">
        <f>IF(N165="nulová",J165,0)</f>
        <v>0</v>
      </c>
      <c r="BJ165" s="18" t="s">
        <v>81</v>
      </c>
      <c r="BK165" s="162">
        <f>ROUND(I165*H165,2)</f>
        <v>0</v>
      </c>
      <c r="BL165" s="18" t="s">
        <v>141</v>
      </c>
      <c r="BM165" s="161" t="s">
        <v>186</v>
      </c>
    </row>
    <row r="166" spans="1:65" s="2" customFormat="1" ht="19.5">
      <c r="A166" s="33"/>
      <c r="B166" s="34"/>
      <c r="C166" s="33"/>
      <c r="D166" s="163" t="s">
        <v>143</v>
      </c>
      <c r="E166" s="33"/>
      <c r="F166" s="164" t="s">
        <v>187</v>
      </c>
      <c r="G166" s="33"/>
      <c r="H166" s="33"/>
      <c r="I166" s="165"/>
      <c r="J166" s="33"/>
      <c r="K166" s="33"/>
      <c r="L166" s="34"/>
      <c r="M166" s="166"/>
      <c r="N166" s="167"/>
      <c r="O166" s="59"/>
      <c r="P166" s="59"/>
      <c r="Q166" s="59"/>
      <c r="R166" s="59"/>
      <c r="S166" s="59"/>
      <c r="T166" s="6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143</v>
      </c>
      <c r="AU166" s="18" t="s">
        <v>83</v>
      </c>
    </row>
    <row r="167" spans="1:65" s="14" customFormat="1">
      <c r="B167" s="176"/>
      <c r="D167" s="163" t="s">
        <v>144</v>
      </c>
      <c r="E167" s="177" t="s">
        <v>1</v>
      </c>
      <c r="F167" s="178" t="s">
        <v>158</v>
      </c>
      <c r="H167" s="177" t="s">
        <v>1</v>
      </c>
      <c r="I167" s="179"/>
      <c r="L167" s="176"/>
      <c r="M167" s="180"/>
      <c r="N167" s="181"/>
      <c r="O167" s="181"/>
      <c r="P167" s="181"/>
      <c r="Q167" s="181"/>
      <c r="R167" s="181"/>
      <c r="S167" s="181"/>
      <c r="T167" s="182"/>
      <c r="AT167" s="177" t="s">
        <v>144</v>
      </c>
      <c r="AU167" s="177" t="s">
        <v>83</v>
      </c>
      <c r="AV167" s="14" t="s">
        <v>81</v>
      </c>
      <c r="AW167" s="14" t="s">
        <v>32</v>
      </c>
      <c r="AX167" s="14" t="s">
        <v>75</v>
      </c>
      <c r="AY167" s="177" t="s">
        <v>134</v>
      </c>
    </row>
    <row r="168" spans="1:65" s="13" customFormat="1">
      <c r="B168" s="168"/>
      <c r="D168" s="163" t="s">
        <v>144</v>
      </c>
      <c r="E168" s="169" t="s">
        <v>1</v>
      </c>
      <c r="F168" s="170" t="s">
        <v>188</v>
      </c>
      <c r="H168" s="171">
        <v>721.2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144</v>
      </c>
      <c r="AU168" s="169" t="s">
        <v>83</v>
      </c>
      <c r="AV168" s="13" t="s">
        <v>83</v>
      </c>
      <c r="AW168" s="13" t="s">
        <v>32</v>
      </c>
      <c r="AX168" s="13" t="s">
        <v>81</v>
      </c>
      <c r="AY168" s="169" t="s">
        <v>134</v>
      </c>
    </row>
    <row r="169" spans="1:65" s="2" customFormat="1" ht="24.2" customHeight="1">
      <c r="A169" s="33"/>
      <c r="B169" s="149"/>
      <c r="C169" s="150" t="s">
        <v>189</v>
      </c>
      <c r="D169" s="150" t="s">
        <v>137</v>
      </c>
      <c r="E169" s="151" t="s">
        <v>190</v>
      </c>
      <c r="F169" s="152" t="s">
        <v>191</v>
      </c>
      <c r="G169" s="153" t="s">
        <v>149</v>
      </c>
      <c r="H169" s="154">
        <v>465.9</v>
      </c>
      <c r="I169" s="155"/>
      <c r="J169" s="156">
        <f>ROUND(I169*H169,2)</f>
        <v>0</v>
      </c>
      <c r="K169" s="152" t="s">
        <v>155</v>
      </c>
      <c r="L169" s="34"/>
      <c r="M169" s="157" t="s">
        <v>1</v>
      </c>
      <c r="N169" s="158" t="s">
        <v>40</v>
      </c>
      <c r="O169" s="59"/>
      <c r="P169" s="159">
        <f>O169*H169</f>
        <v>0</v>
      </c>
      <c r="Q169" s="159">
        <v>2.5999999999999998E-4</v>
      </c>
      <c r="R169" s="159">
        <f>Q169*H169</f>
        <v>0.12113399999999998</v>
      </c>
      <c r="S169" s="159">
        <v>0</v>
      </c>
      <c r="T169" s="16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1" t="s">
        <v>141</v>
      </c>
      <c r="AT169" s="161" t="s">
        <v>137</v>
      </c>
      <c r="AU169" s="161" t="s">
        <v>83</v>
      </c>
      <c r="AY169" s="18" t="s">
        <v>134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18" t="s">
        <v>81</v>
      </c>
      <c r="BK169" s="162">
        <f>ROUND(I169*H169,2)</f>
        <v>0</v>
      </c>
      <c r="BL169" s="18" t="s">
        <v>141</v>
      </c>
      <c r="BM169" s="161" t="s">
        <v>192</v>
      </c>
    </row>
    <row r="170" spans="1:65" s="2" customFormat="1" ht="19.5">
      <c r="A170" s="33"/>
      <c r="B170" s="34"/>
      <c r="C170" s="33"/>
      <c r="D170" s="163" t="s">
        <v>143</v>
      </c>
      <c r="E170" s="33"/>
      <c r="F170" s="164" t="s">
        <v>171</v>
      </c>
      <c r="G170" s="33"/>
      <c r="H170" s="33"/>
      <c r="I170" s="165"/>
      <c r="J170" s="33"/>
      <c r="K170" s="33"/>
      <c r="L170" s="34"/>
      <c r="M170" s="166"/>
      <c r="N170" s="167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143</v>
      </c>
      <c r="AU170" s="18" t="s">
        <v>83</v>
      </c>
    </row>
    <row r="171" spans="1:65" s="14" customFormat="1" ht="22.5">
      <c r="B171" s="176"/>
      <c r="D171" s="163" t="s">
        <v>144</v>
      </c>
      <c r="E171" s="177" t="s">
        <v>1</v>
      </c>
      <c r="F171" s="178" t="s">
        <v>193</v>
      </c>
      <c r="H171" s="177" t="s">
        <v>1</v>
      </c>
      <c r="I171" s="179"/>
      <c r="L171" s="176"/>
      <c r="M171" s="180"/>
      <c r="N171" s="181"/>
      <c r="O171" s="181"/>
      <c r="P171" s="181"/>
      <c r="Q171" s="181"/>
      <c r="R171" s="181"/>
      <c r="S171" s="181"/>
      <c r="T171" s="182"/>
      <c r="AT171" s="177" t="s">
        <v>144</v>
      </c>
      <c r="AU171" s="177" t="s">
        <v>83</v>
      </c>
      <c r="AV171" s="14" t="s">
        <v>81</v>
      </c>
      <c r="AW171" s="14" t="s">
        <v>32</v>
      </c>
      <c r="AX171" s="14" t="s">
        <v>75</v>
      </c>
      <c r="AY171" s="177" t="s">
        <v>134</v>
      </c>
    </row>
    <row r="172" spans="1:65" s="13" customFormat="1">
      <c r="B172" s="168"/>
      <c r="D172" s="163" t="s">
        <v>144</v>
      </c>
      <c r="E172" s="169" t="s">
        <v>1</v>
      </c>
      <c r="F172" s="170" t="s">
        <v>194</v>
      </c>
      <c r="H172" s="171">
        <v>465.9</v>
      </c>
      <c r="I172" s="172"/>
      <c r="L172" s="168"/>
      <c r="M172" s="173"/>
      <c r="N172" s="174"/>
      <c r="O172" s="174"/>
      <c r="P172" s="174"/>
      <c r="Q172" s="174"/>
      <c r="R172" s="174"/>
      <c r="S172" s="174"/>
      <c r="T172" s="175"/>
      <c r="AT172" s="169" t="s">
        <v>144</v>
      </c>
      <c r="AU172" s="169" t="s">
        <v>83</v>
      </c>
      <c r="AV172" s="13" t="s">
        <v>83</v>
      </c>
      <c r="AW172" s="13" t="s">
        <v>32</v>
      </c>
      <c r="AX172" s="13" t="s">
        <v>81</v>
      </c>
      <c r="AY172" s="169" t="s">
        <v>134</v>
      </c>
    </row>
    <row r="173" spans="1:65" s="2" customFormat="1" ht="24.2" customHeight="1">
      <c r="A173" s="33"/>
      <c r="B173" s="149"/>
      <c r="C173" s="150" t="s">
        <v>195</v>
      </c>
      <c r="D173" s="150" t="s">
        <v>137</v>
      </c>
      <c r="E173" s="151" t="s">
        <v>196</v>
      </c>
      <c r="F173" s="152" t="s">
        <v>197</v>
      </c>
      <c r="G173" s="153" t="s">
        <v>149</v>
      </c>
      <c r="H173" s="154">
        <v>465.9</v>
      </c>
      <c r="I173" s="155"/>
      <c r="J173" s="156">
        <f>ROUND(I173*H173,2)</f>
        <v>0</v>
      </c>
      <c r="K173" s="152" t="s">
        <v>155</v>
      </c>
      <c r="L173" s="34"/>
      <c r="M173" s="157" t="s">
        <v>1</v>
      </c>
      <c r="N173" s="158" t="s">
        <v>40</v>
      </c>
      <c r="O173" s="59"/>
      <c r="P173" s="159">
        <f>O173*H173</f>
        <v>0</v>
      </c>
      <c r="Q173" s="159">
        <v>4.0000000000000001E-3</v>
      </c>
      <c r="R173" s="159">
        <f>Q173*H173</f>
        <v>1.8635999999999999</v>
      </c>
      <c r="S173" s="159">
        <v>0</v>
      </c>
      <c r="T173" s="16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1" t="s">
        <v>141</v>
      </c>
      <c r="AT173" s="161" t="s">
        <v>137</v>
      </c>
      <c r="AU173" s="161" t="s">
        <v>83</v>
      </c>
      <c r="AY173" s="18" t="s">
        <v>134</v>
      </c>
      <c r="BE173" s="162">
        <f>IF(N173="základní",J173,0)</f>
        <v>0</v>
      </c>
      <c r="BF173" s="162">
        <f>IF(N173="snížená",J173,0)</f>
        <v>0</v>
      </c>
      <c r="BG173" s="162">
        <f>IF(N173="zákl. přenesená",J173,0)</f>
        <v>0</v>
      </c>
      <c r="BH173" s="162">
        <f>IF(N173="sníž. přenesená",J173,0)</f>
        <v>0</v>
      </c>
      <c r="BI173" s="162">
        <f>IF(N173="nulová",J173,0)</f>
        <v>0</v>
      </c>
      <c r="BJ173" s="18" t="s">
        <v>81</v>
      </c>
      <c r="BK173" s="162">
        <f>ROUND(I173*H173,2)</f>
        <v>0</v>
      </c>
      <c r="BL173" s="18" t="s">
        <v>141</v>
      </c>
      <c r="BM173" s="161" t="s">
        <v>198</v>
      </c>
    </row>
    <row r="174" spans="1:65" s="2" customFormat="1" ht="19.5">
      <c r="A174" s="33"/>
      <c r="B174" s="34"/>
      <c r="C174" s="33"/>
      <c r="D174" s="163" t="s">
        <v>143</v>
      </c>
      <c r="E174" s="33"/>
      <c r="F174" s="164" t="s">
        <v>199</v>
      </c>
      <c r="G174" s="33"/>
      <c r="H174" s="33"/>
      <c r="I174" s="165"/>
      <c r="J174" s="33"/>
      <c r="K174" s="33"/>
      <c r="L174" s="34"/>
      <c r="M174" s="166"/>
      <c r="N174" s="167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143</v>
      </c>
      <c r="AU174" s="18" t="s">
        <v>83</v>
      </c>
    </row>
    <row r="175" spans="1:65" s="12" customFormat="1" ht="22.9" customHeight="1">
      <c r="B175" s="136"/>
      <c r="D175" s="137" t="s">
        <v>74</v>
      </c>
      <c r="E175" s="147" t="s">
        <v>195</v>
      </c>
      <c r="F175" s="147" t="s">
        <v>200</v>
      </c>
      <c r="I175" s="139"/>
      <c r="J175" s="148">
        <f>BK175</f>
        <v>0</v>
      </c>
      <c r="L175" s="136"/>
      <c r="M175" s="141"/>
      <c r="N175" s="142"/>
      <c r="O175" s="142"/>
      <c r="P175" s="143">
        <f>SUM(P176:P195)</f>
        <v>0</v>
      </c>
      <c r="Q175" s="142"/>
      <c r="R175" s="143">
        <f>SUM(R176:R195)</f>
        <v>0.14910000000000001</v>
      </c>
      <c r="S175" s="142"/>
      <c r="T175" s="144">
        <f>SUM(T176:T195)</f>
        <v>0</v>
      </c>
      <c r="AR175" s="137" t="s">
        <v>81</v>
      </c>
      <c r="AT175" s="145" t="s">
        <v>74</v>
      </c>
      <c r="AU175" s="145" t="s">
        <v>81</v>
      </c>
      <c r="AY175" s="137" t="s">
        <v>134</v>
      </c>
      <c r="BK175" s="146">
        <f>SUM(BK176:BK195)</f>
        <v>0</v>
      </c>
    </row>
    <row r="176" spans="1:65" s="2" customFormat="1" ht="33" customHeight="1">
      <c r="A176" s="33"/>
      <c r="B176" s="149"/>
      <c r="C176" s="150" t="s">
        <v>201</v>
      </c>
      <c r="D176" s="150" t="s">
        <v>137</v>
      </c>
      <c r="E176" s="151" t="s">
        <v>202</v>
      </c>
      <c r="F176" s="152" t="s">
        <v>203</v>
      </c>
      <c r="G176" s="153" t="s">
        <v>149</v>
      </c>
      <c r="H176" s="154">
        <v>710</v>
      </c>
      <c r="I176" s="155"/>
      <c r="J176" s="156">
        <f>ROUND(I176*H176,2)</f>
        <v>0</v>
      </c>
      <c r="K176" s="152" t="s">
        <v>155</v>
      </c>
      <c r="L176" s="34"/>
      <c r="M176" s="157" t="s">
        <v>1</v>
      </c>
      <c r="N176" s="158" t="s">
        <v>40</v>
      </c>
      <c r="O176" s="59"/>
      <c r="P176" s="159">
        <f>O176*H176</f>
        <v>0</v>
      </c>
      <c r="Q176" s="159">
        <v>1.2999999999999999E-4</v>
      </c>
      <c r="R176" s="159">
        <f>Q176*H176</f>
        <v>9.2299999999999993E-2</v>
      </c>
      <c r="S176" s="159">
        <v>0</v>
      </c>
      <c r="T176" s="16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1" t="s">
        <v>141</v>
      </c>
      <c r="AT176" s="161" t="s">
        <v>137</v>
      </c>
      <c r="AU176" s="161" t="s">
        <v>83</v>
      </c>
      <c r="AY176" s="18" t="s">
        <v>134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8" t="s">
        <v>81</v>
      </c>
      <c r="BK176" s="162">
        <f>ROUND(I176*H176,2)</f>
        <v>0</v>
      </c>
      <c r="BL176" s="18" t="s">
        <v>141</v>
      </c>
      <c r="BM176" s="161" t="s">
        <v>204</v>
      </c>
    </row>
    <row r="177" spans="1:65" s="2" customFormat="1" ht="19.5">
      <c r="A177" s="33"/>
      <c r="B177" s="34"/>
      <c r="C177" s="33"/>
      <c r="D177" s="163" t="s">
        <v>143</v>
      </c>
      <c r="E177" s="33"/>
      <c r="F177" s="164" t="s">
        <v>205</v>
      </c>
      <c r="G177" s="33"/>
      <c r="H177" s="33"/>
      <c r="I177" s="165"/>
      <c r="J177" s="33"/>
      <c r="K177" s="33"/>
      <c r="L177" s="34"/>
      <c r="M177" s="166"/>
      <c r="N177" s="167"/>
      <c r="O177" s="59"/>
      <c r="P177" s="59"/>
      <c r="Q177" s="59"/>
      <c r="R177" s="59"/>
      <c r="S177" s="59"/>
      <c r="T177" s="60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143</v>
      </c>
      <c r="AU177" s="18" t="s">
        <v>83</v>
      </c>
    </row>
    <row r="178" spans="1:65" s="13" customFormat="1">
      <c r="B178" s="168"/>
      <c r="D178" s="163" t="s">
        <v>144</v>
      </c>
      <c r="E178" s="169" t="s">
        <v>1</v>
      </c>
      <c r="F178" s="170" t="s">
        <v>206</v>
      </c>
      <c r="H178" s="171">
        <v>310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AT178" s="169" t="s">
        <v>144</v>
      </c>
      <c r="AU178" s="169" t="s">
        <v>83</v>
      </c>
      <c r="AV178" s="13" t="s">
        <v>83</v>
      </c>
      <c r="AW178" s="13" t="s">
        <v>32</v>
      </c>
      <c r="AX178" s="13" t="s">
        <v>75</v>
      </c>
      <c r="AY178" s="169" t="s">
        <v>134</v>
      </c>
    </row>
    <row r="179" spans="1:65" s="13" customFormat="1">
      <c r="B179" s="168"/>
      <c r="D179" s="163" t="s">
        <v>144</v>
      </c>
      <c r="E179" s="169" t="s">
        <v>1</v>
      </c>
      <c r="F179" s="170" t="s">
        <v>207</v>
      </c>
      <c r="H179" s="171">
        <v>310</v>
      </c>
      <c r="I179" s="172"/>
      <c r="L179" s="168"/>
      <c r="M179" s="173"/>
      <c r="N179" s="174"/>
      <c r="O179" s="174"/>
      <c r="P179" s="174"/>
      <c r="Q179" s="174"/>
      <c r="R179" s="174"/>
      <c r="S179" s="174"/>
      <c r="T179" s="175"/>
      <c r="AT179" s="169" t="s">
        <v>144</v>
      </c>
      <c r="AU179" s="169" t="s">
        <v>83</v>
      </c>
      <c r="AV179" s="13" t="s">
        <v>83</v>
      </c>
      <c r="AW179" s="13" t="s">
        <v>32</v>
      </c>
      <c r="AX179" s="13" t="s">
        <v>75</v>
      </c>
      <c r="AY179" s="169" t="s">
        <v>134</v>
      </c>
    </row>
    <row r="180" spans="1:65" s="13" customFormat="1">
      <c r="B180" s="168"/>
      <c r="D180" s="163" t="s">
        <v>144</v>
      </c>
      <c r="E180" s="169" t="s">
        <v>1</v>
      </c>
      <c r="F180" s="170" t="s">
        <v>208</v>
      </c>
      <c r="H180" s="171">
        <v>90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144</v>
      </c>
      <c r="AU180" s="169" t="s">
        <v>83</v>
      </c>
      <c r="AV180" s="13" t="s">
        <v>83</v>
      </c>
      <c r="AW180" s="13" t="s">
        <v>32</v>
      </c>
      <c r="AX180" s="13" t="s">
        <v>75</v>
      </c>
      <c r="AY180" s="169" t="s">
        <v>134</v>
      </c>
    </row>
    <row r="181" spans="1:65" s="16" customFormat="1">
      <c r="B181" s="191"/>
      <c r="D181" s="163" t="s">
        <v>144</v>
      </c>
      <c r="E181" s="192" t="s">
        <v>1</v>
      </c>
      <c r="F181" s="193" t="s">
        <v>182</v>
      </c>
      <c r="H181" s="194">
        <v>710</v>
      </c>
      <c r="I181" s="195"/>
      <c r="L181" s="191"/>
      <c r="M181" s="196"/>
      <c r="N181" s="197"/>
      <c r="O181" s="197"/>
      <c r="P181" s="197"/>
      <c r="Q181" s="197"/>
      <c r="R181" s="197"/>
      <c r="S181" s="197"/>
      <c r="T181" s="198"/>
      <c r="AT181" s="192" t="s">
        <v>144</v>
      </c>
      <c r="AU181" s="192" t="s">
        <v>83</v>
      </c>
      <c r="AV181" s="16" t="s">
        <v>141</v>
      </c>
      <c r="AW181" s="16" t="s">
        <v>32</v>
      </c>
      <c r="AX181" s="16" t="s">
        <v>81</v>
      </c>
      <c r="AY181" s="192" t="s">
        <v>134</v>
      </c>
    </row>
    <row r="182" spans="1:65" s="2" customFormat="1" ht="24.2" customHeight="1">
      <c r="A182" s="33"/>
      <c r="B182" s="149"/>
      <c r="C182" s="150" t="s">
        <v>209</v>
      </c>
      <c r="D182" s="150" t="s">
        <v>137</v>
      </c>
      <c r="E182" s="151" t="s">
        <v>210</v>
      </c>
      <c r="F182" s="152" t="s">
        <v>211</v>
      </c>
      <c r="G182" s="153" t="s">
        <v>212</v>
      </c>
      <c r="H182" s="154">
        <v>1</v>
      </c>
      <c r="I182" s="155"/>
      <c r="J182" s="156">
        <f>ROUND(I182*H182,2)</f>
        <v>0</v>
      </c>
      <c r="K182" s="152" t="s">
        <v>1</v>
      </c>
      <c r="L182" s="34"/>
      <c r="M182" s="157" t="s">
        <v>1</v>
      </c>
      <c r="N182" s="158" t="s">
        <v>40</v>
      </c>
      <c r="O182" s="59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1" t="s">
        <v>141</v>
      </c>
      <c r="AT182" s="161" t="s">
        <v>137</v>
      </c>
      <c r="AU182" s="161" t="s">
        <v>83</v>
      </c>
      <c r="AY182" s="18" t="s">
        <v>134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8" t="s">
        <v>81</v>
      </c>
      <c r="BK182" s="162">
        <f>ROUND(I182*H182,2)</f>
        <v>0</v>
      </c>
      <c r="BL182" s="18" t="s">
        <v>141</v>
      </c>
      <c r="BM182" s="161" t="s">
        <v>213</v>
      </c>
    </row>
    <row r="183" spans="1:65" s="2" customFormat="1" ht="29.25">
      <c r="A183" s="33"/>
      <c r="B183" s="34"/>
      <c r="C183" s="33"/>
      <c r="D183" s="163" t="s">
        <v>143</v>
      </c>
      <c r="E183" s="33"/>
      <c r="F183" s="164" t="s">
        <v>214</v>
      </c>
      <c r="G183" s="33"/>
      <c r="H183" s="33"/>
      <c r="I183" s="165"/>
      <c r="J183" s="33"/>
      <c r="K183" s="33"/>
      <c r="L183" s="34"/>
      <c r="M183" s="166"/>
      <c r="N183" s="167"/>
      <c r="O183" s="59"/>
      <c r="P183" s="59"/>
      <c r="Q183" s="59"/>
      <c r="R183" s="59"/>
      <c r="S183" s="59"/>
      <c r="T183" s="6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143</v>
      </c>
      <c r="AU183" s="18" t="s">
        <v>83</v>
      </c>
    </row>
    <row r="184" spans="1:65" s="2" customFormat="1" ht="78">
      <c r="A184" s="33"/>
      <c r="B184" s="34"/>
      <c r="C184" s="33"/>
      <c r="D184" s="163" t="s">
        <v>215</v>
      </c>
      <c r="E184" s="33"/>
      <c r="F184" s="199" t="s">
        <v>216</v>
      </c>
      <c r="G184" s="33"/>
      <c r="H184" s="33"/>
      <c r="I184" s="165"/>
      <c r="J184" s="33"/>
      <c r="K184" s="33"/>
      <c r="L184" s="34"/>
      <c r="M184" s="166"/>
      <c r="N184" s="167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215</v>
      </c>
      <c r="AU184" s="18" t="s">
        <v>83</v>
      </c>
    </row>
    <row r="185" spans="1:65" s="13" customFormat="1">
      <c r="B185" s="168"/>
      <c r="D185" s="163" t="s">
        <v>144</v>
      </c>
      <c r="E185" s="169" t="s">
        <v>1</v>
      </c>
      <c r="F185" s="170" t="s">
        <v>81</v>
      </c>
      <c r="H185" s="171">
        <v>1</v>
      </c>
      <c r="I185" s="172"/>
      <c r="L185" s="168"/>
      <c r="M185" s="173"/>
      <c r="N185" s="174"/>
      <c r="O185" s="174"/>
      <c r="P185" s="174"/>
      <c r="Q185" s="174"/>
      <c r="R185" s="174"/>
      <c r="S185" s="174"/>
      <c r="T185" s="175"/>
      <c r="AT185" s="169" t="s">
        <v>144</v>
      </c>
      <c r="AU185" s="169" t="s">
        <v>83</v>
      </c>
      <c r="AV185" s="13" t="s">
        <v>83</v>
      </c>
      <c r="AW185" s="13" t="s">
        <v>32</v>
      </c>
      <c r="AX185" s="13" t="s">
        <v>81</v>
      </c>
      <c r="AY185" s="169" t="s">
        <v>134</v>
      </c>
    </row>
    <row r="186" spans="1:65" s="2" customFormat="1" ht="37.9" customHeight="1">
      <c r="A186" s="33"/>
      <c r="B186" s="149"/>
      <c r="C186" s="150" t="s">
        <v>217</v>
      </c>
      <c r="D186" s="150" t="s">
        <v>137</v>
      </c>
      <c r="E186" s="151" t="s">
        <v>218</v>
      </c>
      <c r="F186" s="152" t="s">
        <v>219</v>
      </c>
      <c r="G186" s="153" t="s">
        <v>212</v>
      </c>
      <c r="H186" s="154">
        <v>1</v>
      </c>
      <c r="I186" s="155"/>
      <c r="J186" s="156">
        <f>ROUND(I186*H186,2)</f>
        <v>0</v>
      </c>
      <c r="K186" s="152" t="s">
        <v>1</v>
      </c>
      <c r="L186" s="34"/>
      <c r="M186" s="157" t="s">
        <v>1</v>
      </c>
      <c r="N186" s="158" t="s">
        <v>40</v>
      </c>
      <c r="O186" s="59"/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1" t="s">
        <v>141</v>
      </c>
      <c r="AT186" s="161" t="s">
        <v>137</v>
      </c>
      <c r="AU186" s="161" t="s">
        <v>83</v>
      </c>
      <c r="AY186" s="18" t="s">
        <v>134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8" t="s">
        <v>81</v>
      </c>
      <c r="BK186" s="162">
        <f>ROUND(I186*H186,2)</f>
        <v>0</v>
      </c>
      <c r="BL186" s="18" t="s">
        <v>141</v>
      </c>
      <c r="BM186" s="161" t="s">
        <v>220</v>
      </c>
    </row>
    <row r="187" spans="1:65" s="2" customFormat="1" ht="39">
      <c r="A187" s="33"/>
      <c r="B187" s="34"/>
      <c r="C187" s="33"/>
      <c r="D187" s="163" t="s">
        <v>143</v>
      </c>
      <c r="E187" s="33"/>
      <c r="F187" s="164" t="s">
        <v>221</v>
      </c>
      <c r="G187" s="33"/>
      <c r="H187" s="33"/>
      <c r="I187" s="165"/>
      <c r="J187" s="33"/>
      <c r="K187" s="33"/>
      <c r="L187" s="34"/>
      <c r="M187" s="166"/>
      <c r="N187" s="167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143</v>
      </c>
      <c r="AU187" s="18" t="s">
        <v>83</v>
      </c>
    </row>
    <row r="188" spans="1:65" s="13" customFormat="1">
      <c r="B188" s="168"/>
      <c r="D188" s="163" t="s">
        <v>144</v>
      </c>
      <c r="E188" s="169" t="s">
        <v>1</v>
      </c>
      <c r="F188" s="170" t="s">
        <v>81</v>
      </c>
      <c r="H188" s="171">
        <v>1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144</v>
      </c>
      <c r="AU188" s="169" t="s">
        <v>83</v>
      </c>
      <c r="AV188" s="13" t="s">
        <v>83</v>
      </c>
      <c r="AW188" s="13" t="s">
        <v>32</v>
      </c>
      <c r="AX188" s="13" t="s">
        <v>81</v>
      </c>
      <c r="AY188" s="169" t="s">
        <v>134</v>
      </c>
    </row>
    <row r="189" spans="1:65" s="2" customFormat="1" ht="24.2" customHeight="1">
      <c r="A189" s="33"/>
      <c r="B189" s="149"/>
      <c r="C189" s="150" t="s">
        <v>222</v>
      </c>
      <c r="D189" s="150" t="s">
        <v>137</v>
      </c>
      <c r="E189" s="151" t="s">
        <v>223</v>
      </c>
      <c r="F189" s="152" t="s">
        <v>224</v>
      </c>
      <c r="G189" s="153" t="s">
        <v>149</v>
      </c>
      <c r="H189" s="154">
        <v>1420</v>
      </c>
      <c r="I189" s="155"/>
      <c r="J189" s="156">
        <f>ROUND(I189*H189,2)</f>
        <v>0</v>
      </c>
      <c r="K189" s="152" t="s">
        <v>155</v>
      </c>
      <c r="L189" s="34"/>
      <c r="M189" s="157" t="s">
        <v>1</v>
      </c>
      <c r="N189" s="158" t="s">
        <v>40</v>
      </c>
      <c r="O189" s="59"/>
      <c r="P189" s="159">
        <f>O189*H189</f>
        <v>0</v>
      </c>
      <c r="Q189" s="159">
        <v>4.0000000000000003E-5</v>
      </c>
      <c r="R189" s="159">
        <f>Q189*H189</f>
        <v>5.6800000000000003E-2</v>
      </c>
      <c r="S189" s="159">
        <v>0</v>
      </c>
      <c r="T189" s="16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1" t="s">
        <v>141</v>
      </c>
      <c r="AT189" s="161" t="s">
        <v>137</v>
      </c>
      <c r="AU189" s="161" t="s">
        <v>83</v>
      </c>
      <c r="AY189" s="18" t="s">
        <v>134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8" t="s">
        <v>81</v>
      </c>
      <c r="BK189" s="162">
        <f>ROUND(I189*H189,2)</f>
        <v>0</v>
      </c>
      <c r="BL189" s="18" t="s">
        <v>141</v>
      </c>
      <c r="BM189" s="161" t="s">
        <v>225</v>
      </c>
    </row>
    <row r="190" spans="1:65" s="2" customFormat="1" ht="19.5">
      <c r="A190" s="33"/>
      <c r="B190" s="34"/>
      <c r="C190" s="33"/>
      <c r="D190" s="163" t="s">
        <v>143</v>
      </c>
      <c r="E190" s="33"/>
      <c r="F190" s="164" t="s">
        <v>226</v>
      </c>
      <c r="G190" s="33"/>
      <c r="H190" s="33"/>
      <c r="I190" s="165"/>
      <c r="J190" s="33"/>
      <c r="K190" s="33"/>
      <c r="L190" s="34"/>
      <c r="M190" s="166"/>
      <c r="N190" s="167"/>
      <c r="O190" s="59"/>
      <c r="P190" s="59"/>
      <c r="Q190" s="59"/>
      <c r="R190" s="59"/>
      <c r="S190" s="59"/>
      <c r="T190" s="6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143</v>
      </c>
      <c r="AU190" s="18" t="s">
        <v>83</v>
      </c>
    </row>
    <row r="191" spans="1:65" s="14" customFormat="1">
      <c r="B191" s="176"/>
      <c r="D191" s="163" t="s">
        <v>144</v>
      </c>
      <c r="E191" s="177" t="s">
        <v>1</v>
      </c>
      <c r="F191" s="178" t="s">
        <v>227</v>
      </c>
      <c r="H191" s="177" t="s">
        <v>1</v>
      </c>
      <c r="I191" s="179"/>
      <c r="L191" s="176"/>
      <c r="M191" s="180"/>
      <c r="N191" s="181"/>
      <c r="O191" s="181"/>
      <c r="P191" s="181"/>
      <c r="Q191" s="181"/>
      <c r="R191" s="181"/>
      <c r="S191" s="181"/>
      <c r="T191" s="182"/>
      <c r="AT191" s="177" t="s">
        <v>144</v>
      </c>
      <c r="AU191" s="177" t="s">
        <v>83</v>
      </c>
      <c r="AV191" s="14" t="s">
        <v>81</v>
      </c>
      <c r="AW191" s="14" t="s">
        <v>32</v>
      </c>
      <c r="AX191" s="14" t="s">
        <v>75</v>
      </c>
      <c r="AY191" s="177" t="s">
        <v>134</v>
      </c>
    </row>
    <row r="192" spans="1:65" s="13" customFormat="1">
      <c r="B192" s="168"/>
      <c r="D192" s="163" t="s">
        <v>144</v>
      </c>
      <c r="E192" s="169" t="s">
        <v>1</v>
      </c>
      <c r="F192" s="170" t="s">
        <v>228</v>
      </c>
      <c r="H192" s="171">
        <v>710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144</v>
      </c>
      <c r="AU192" s="169" t="s">
        <v>83</v>
      </c>
      <c r="AV192" s="13" t="s">
        <v>83</v>
      </c>
      <c r="AW192" s="13" t="s">
        <v>32</v>
      </c>
      <c r="AX192" s="13" t="s">
        <v>75</v>
      </c>
      <c r="AY192" s="169" t="s">
        <v>134</v>
      </c>
    </row>
    <row r="193" spans="1:65" s="14" customFormat="1">
      <c r="B193" s="176"/>
      <c r="D193" s="163" t="s">
        <v>144</v>
      </c>
      <c r="E193" s="177" t="s">
        <v>1</v>
      </c>
      <c r="F193" s="178" t="s">
        <v>229</v>
      </c>
      <c r="H193" s="177" t="s">
        <v>1</v>
      </c>
      <c r="I193" s="179"/>
      <c r="L193" s="176"/>
      <c r="M193" s="180"/>
      <c r="N193" s="181"/>
      <c r="O193" s="181"/>
      <c r="P193" s="181"/>
      <c r="Q193" s="181"/>
      <c r="R193" s="181"/>
      <c r="S193" s="181"/>
      <c r="T193" s="182"/>
      <c r="AT193" s="177" t="s">
        <v>144</v>
      </c>
      <c r="AU193" s="177" t="s">
        <v>83</v>
      </c>
      <c r="AV193" s="14" t="s">
        <v>81</v>
      </c>
      <c r="AW193" s="14" t="s">
        <v>32</v>
      </c>
      <c r="AX193" s="14" t="s">
        <v>75</v>
      </c>
      <c r="AY193" s="177" t="s">
        <v>134</v>
      </c>
    </row>
    <row r="194" spans="1:65" s="13" customFormat="1">
      <c r="B194" s="168"/>
      <c r="D194" s="163" t="s">
        <v>144</v>
      </c>
      <c r="E194" s="169" t="s">
        <v>1</v>
      </c>
      <c r="F194" s="170" t="s">
        <v>228</v>
      </c>
      <c r="H194" s="171">
        <v>710</v>
      </c>
      <c r="I194" s="172"/>
      <c r="L194" s="168"/>
      <c r="M194" s="173"/>
      <c r="N194" s="174"/>
      <c r="O194" s="174"/>
      <c r="P194" s="174"/>
      <c r="Q194" s="174"/>
      <c r="R194" s="174"/>
      <c r="S194" s="174"/>
      <c r="T194" s="175"/>
      <c r="AT194" s="169" t="s">
        <v>144</v>
      </c>
      <c r="AU194" s="169" t="s">
        <v>83</v>
      </c>
      <c r="AV194" s="13" t="s">
        <v>83</v>
      </c>
      <c r="AW194" s="13" t="s">
        <v>32</v>
      </c>
      <c r="AX194" s="13" t="s">
        <v>75</v>
      </c>
      <c r="AY194" s="169" t="s">
        <v>134</v>
      </c>
    </row>
    <row r="195" spans="1:65" s="16" customFormat="1">
      <c r="B195" s="191"/>
      <c r="D195" s="163" t="s">
        <v>144</v>
      </c>
      <c r="E195" s="192" t="s">
        <v>1</v>
      </c>
      <c r="F195" s="193" t="s">
        <v>182</v>
      </c>
      <c r="H195" s="194">
        <v>1420</v>
      </c>
      <c r="I195" s="195"/>
      <c r="L195" s="191"/>
      <c r="M195" s="196"/>
      <c r="N195" s="197"/>
      <c r="O195" s="197"/>
      <c r="P195" s="197"/>
      <c r="Q195" s="197"/>
      <c r="R195" s="197"/>
      <c r="S195" s="197"/>
      <c r="T195" s="198"/>
      <c r="AT195" s="192" t="s">
        <v>144</v>
      </c>
      <c r="AU195" s="192" t="s">
        <v>83</v>
      </c>
      <c r="AV195" s="16" t="s">
        <v>141</v>
      </c>
      <c r="AW195" s="16" t="s">
        <v>32</v>
      </c>
      <c r="AX195" s="16" t="s">
        <v>81</v>
      </c>
      <c r="AY195" s="192" t="s">
        <v>134</v>
      </c>
    </row>
    <row r="196" spans="1:65" s="12" customFormat="1" ht="22.9" customHeight="1">
      <c r="B196" s="136"/>
      <c r="D196" s="137" t="s">
        <v>74</v>
      </c>
      <c r="E196" s="147" t="s">
        <v>230</v>
      </c>
      <c r="F196" s="147" t="s">
        <v>231</v>
      </c>
      <c r="I196" s="139"/>
      <c r="J196" s="148">
        <f>BK196</f>
        <v>0</v>
      </c>
      <c r="L196" s="136"/>
      <c r="M196" s="141"/>
      <c r="N196" s="142"/>
      <c r="O196" s="142"/>
      <c r="P196" s="143">
        <f>SUM(P197:P205)</f>
        <v>0</v>
      </c>
      <c r="Q196" s="142"/>
      <c r="R196" s="143">
        <f>SUM(R197:R205)</f>
        <v>0</v>
      </c>
      <c r="S196" s="142"/>
      <c r="T196" s="144">
        <f>SUM(T197:T205)</f>
        <v>0</v>
      </c>
      <c r="AR196" s="137" t="s">
        <v>81</v>
      </c>
      <c r="AT196" s="145" t="s">
        <v>74</v>
      </c>
      <c r="AU196" s="145" t="s">
        <v>81</v>
      </c>
      <c r="AY196" s="137" t="s">
        <v>134</v>
      </c>
      <c r="BK196" s="146">
        <f>SUM(BK197:BK205)</f>
        <v>0</v>
      </c>
    </row>
    <row r="197" spans="1:65" s="2" customFormat="1" ht="24.2" customHeight="1">
      <c r="A197" s="33"/>
      <c r="B197" s="149"/>
      <c r="C197" s="150" t="s">
        <v>232</v>
      </c>
      <c r="D197" s="150" t="s">
        <v>137</v>
      </c>
      <c r="E197" s="151" t="s">
        <v>233</v>
      </c>
      <c r="F197" s="152" t="s">
        <v>234</v>
      </c>
      <c r="G197" s="153" t="s">
        <v>235</v>
      </c>
      <c r="H197" s="154">
        <v>3.9889999999999999</v>
      </c>
      <c r="I197" s="155"/>
      <c r="J197" s="156">
        <f>ROUND(I197*H197,2)</f>
        <v>0</v>
      </c>
      <c r="K197" s="152" t="s">
        <v>155</v>
      </c>
      <c r="L197" s="34"/>
      <c r="M197" s="157" t="s">
        <v>1</v>
      </c>
      <c r="N197" s="158" t="s">
        <v>40</v>
      </c>
      <c r="O197" s="59"/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1" t="s">
        <v>141</v>
      </c>
      <c r="AT197" s="161" t="s">
        <v>137</v>
      </c>
      <c r="AU197" s="161" t="s">
        <v>83</v>
      </c>
      <c r="AY197" s="18" t="s">
        <v>134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8" t="s">
        <v>81</v>
      </c>
      <c r="BK197" s="162">
        <f>ROUND(I197*H197,2)</f>
        <v>0</v>
      </c>
      <c r="BL197" s="18" t="s">
        <v>141</v>
      </c>
      <c r="BM197" s="161" t="s">
        <v>236</v>
      </c>
    </row>
    <row r="198" spans="1:65" s="2" customFormat="1" ht="19.5">
      <c r="A198" s="33"/>
      <c r="B198" s="34"/>
      <c r="C198" s="33"/>
      <c r="D198" s="163" t="s">
        <v>143</v>
      </c>
      <c r="E198" s="33"/>
      <c r="F198" s="164" t="s">
        <v>237</v>
      </c>
      <c r="G198" s="33"/>
      <c r="H198" s="33"/>
      <c r="I198" s="165"/>
      <c r="J198" s="33"/>
      <c r="K198" s="33"/>
      <c r="L198" s="34"/>
      <c r="M198" s="166"/>
      <c r="N198" s="167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143</v>
      </c>
      <c r="AU198" s="18" t="s">
        <v>83</v>
      </c>
    </row>
    <row r="199" spans="1:65" s="2" customFormat="1" ht="33" customHeight="1">
      <c r="A199" s="33"/>
      <c r="B199" s="149"/>
      <c r="C199" s="150" t="s">
        <v>8</v>
      </c>
      <c r="D199" s="150" t="s">
        <v>137</v>
      </c>
      <c r="E199" s="151" t="s">
        <v>238</v>
      </c>
      <c r="F199" s="152" t="s">
        <v>239</v>
      </c>
      <c r="G199" s="153" t="s">
        <v>235</v>
      </c>
      <c r="H199" s="154">
        <v>3.9889999999999999</v>
      </c>
      <c r="I199" s="155"/>
      <c r="J199" s="156">
        <f>ROUND(I199*H199,2)</f>
        <v>0</v>
      </c>
      <c r="K199" s="152" t="s">
        <v>155</v>
      </c>
      <c r="L199" s="34"/>
      <c r="M199" s="157" t="s">
        <v>1</v>
      </c>
      <c r="N199" s="158" t="s">
        <v>40</v>
      </c>
      <c r="O199" s="59"/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1" t="s">
        <v>141</v>
      </c>
      <c r="AT199" s="161" t="s">
        <v>137</v>
      </c>
      <c r="AU199" s="161" t="s">
        <v>83</v>
      </c>
      <c r="AY199" s="18" t="s">
        <v>134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8" t="s">
        <v>81</v>
      </c>
      <c r="BK199" s="162">
        <f>ROUND(I199*H199,2)</f>
        <v>0</v>
      </c>
      <c r="BL199" s="18" t="s">
        <v>141</v>
      </c>
      <c r="BM199" s="161" t="s">
        <v>240</v>
      </c>
    </row>
    <row r="200" spans="1:65" s="2" customFormat="1" ht="19.5">
      <c r="A200" s="33"/>
      <c r="B200" s="34"/>
      <c r="C200" s="33"/>
      <c r="D200" s="163" t="s">
        <v>143</v>
      </c>
      <c r="E200" s="33"/>
      <c r="F200" s="164" t="s">
        <v>241</v>
      </c>
      <c r="G200" s="33"/>
      <c r="H200" s="33"/>
      <c r="I200" s="165"/>
      <c r="J200" s="33"/>
      <c r="K200" s="33"/>
      <c r="L200" s="34"/>
      <c r="M200" s="166"/>
      <c r="N200" s="167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143</v>
      </c>
      <c r="AU200" s="18" t="s">
        <v>83</v>
      </c>
    </row>
    <row r="201" spans="1:65" s="2" customFormat="1" ht="24.2" customHeight="1">
      <c r="A201" s="33"/>
      <c r="B201" s="149"/>
      <c r="C201" s="150" t="s">
        <v>242</v>
      </c>
      <c r="D201" s="150" t="s">
        <v>137</v>
      </c>
      <c r="E201" s="151" t="s">
        <v>243</v>
      </c>
      <c r="F201" s="152" t="s">
        <v>244</v>
      </c>
      <c r="G201" s="153" t="s">
        <v>235</v>
      </c>
      <c r="H201" s="154">
        <v>55.845999999999997</v>
      </c>
      <c r="I201" s="155"/>
      <c r="J201" s="156">
        <f>ROUND(I201*H201,2)</f>
        <v>0</v>
      </c>
      <c r="K201" s="152" t="s">
        <v>155</v>
      </c>
      <c r="L201" s="34"/>
      <c r="M201" s="157" t="s">
        <v>1</v>
      </c>
      <c r="N201" s="158" t="s">
        <v>40</v>
      </c>
      <c r="O201" s="59"/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1" t="s">
        <v>141</v>
      </c>
      <c r="AT201" s="161" t="s">
        <v>137</v>
      </c>
      <c r="AU201" s="161" t="s">
        <v>83</v>
      </c>
      <c r="AY201" s="18" t="s">
        <v>134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8" t="s">
        <v>81</v>
      </c>
      <c r="BK201" s="162">
        <f>ROUND(I201*H201,2)</f>
        <v>0</v>
      </c>
      <c r="BL201" s="18" t="s">
        <v>141</v>
      </c>
      <c r="BM201" s="161" t="s">
        <v>245</v>
      </c>
    </row>
    <row r="202" spans="1:65" s="2" customFormat="1" ht="29.25">
      <c r="A202" s="33"/>
      <c r="B202" s="34"/>
      <c r="C202" s="33"/>
      <c r="D202" s="163" t="s">
        <v>143</v>
      </c>
      <c r="E202" s="33"/>
      <c r="F202" s="164" t="s">
        <v>246</v>
      </c>
      <c r="G202" s="33"/>
      <c r="H202" s="33"/>
      <c r="I202" s="165"/>
      <c r="J202" s="33"/>
      <c r="K202" s="33"/>
      <c r="L202" s="34"/>
      <c r="M202" s="166"/>
      <c r="N202" s="167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143</v>
      </c>
      <c r="AU202" s="18" t="s">
        <v>83</v>
      </c>
    </row>
    <row r="203" spans="1:65" s="13" customFormat="1">
      <c r="B203" s="168"/>
      <c r="D203" s="163" t="s">
        <v>144</v>
      </c>
      <c r="F203" s="170" t="s">
        <v>247</v>
      </c>
      <c r="H203" s="171">
        <v>55.845999999999997</v>
      </c>
      <c r="I203" s="172"/>
      <c r="L203" s="168"/>
      <c r="M203" s="173"/>
      <c r="N203" s="174"/>
      <c r="O203" s="174"/>
      <c r="P203" s="174"/>
      <c r="Q203" s="174"/>
      <c r="R203" s="174"/>
      <c r="S203" s="174"/>
      <c r="T203" s="175"/>
      <c r="AT203" s="169" t="s">
        <v>144</v>
      </c>
      <c r="AU203" s="169" t="s">
        <v>83</v>
      </c>
      <c r="AV203" s="13" t="s">
        <v>83</v>
      </c>
      <c r="AW203" s="13" t="s">
        <v>3</v>
      </c>
      <c r="AX203" s="13" t="s">
        <v>81</v>
      </c>
      <c r="AY203" s="169" t="s">
        <v>134</v>
      </c>
    </row>
    <row r="204" spans="1:65" s="2" customFormat="1" ht="44.25" customHeight="1">
      <c r="A204" s="33"/>
      <c r="B204" s="149"/>
      <c r="C204" s="150" t="s">
        <v>248</v>
      </c>
      <c r="D204" s="150" t="s">
        <v>137</v>
      </c>
      <c r="E204" s="151" t="s">
        <v>249</v>
      </c>
      <c r="F204" s="152" t="s">
        <v>250</v>
      </c>
      <c r="G204" s="153" t="s">
        <v>235</v>
      </c>
      <c r="H204" s="154">
        <v>3.9889999999999999</v>
      </c>
      <c r="I204" s="155"/>
      <c r="J204" s="156">
        <f>ROUND(I204*H204,2)</f>
        <v>0</v>
      </c>
      <c r="K204" s="152" t="s">
        <v>155</v>
      </c>
      <c r="L204" s="34"/>
      <c r="M204" s="157" t="s">
        <v>1</v>
      </c>
      <c r="N204" s="158" t="s">
        <v>40</v>
      </c>
      <c r="O204" s="59"/>
      <c r="P204" s="159">
        <f>O204*H204</f>
        <v>0</v>
      </c>
      <c r="Q204" s="159">
        <v>0</v>
      </c>
      <c r="R204" s="159">
        <f>Q204*H204</f>
        <v>0</v>
      </c>
      <c r="S204" s="159">
        <v>0</v>
      </c>
      <c r="T204" s="16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1" t="s">
        <v>141</v>
      </c>
      <c r="AT204" s="161" t="s">
        <v>137</v>
      </c>
      <c r="AU204" s="161" t="s">
        <v>83</v>
      </c>
      <c r="AY204" s="18" t="s">
        <v>134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8" t="s">
        <v>81</v>
      </c>
      <c r="BK204" s="162">
        <f>ROUND(I204*H204,2)</f>
        <v>0</v>
      </c>
      <c r="BL204" s="18" t="s">
        <v>141</v>
      </c>
      <c r="BM204" s="161" t="s">
        <v>251</v>
      </c>
    </row>
    <row r="205" spans="1:65" s="2" customFormat="1" ht="29.25">
      <c r="A205" s="33"/>
      <c r="B205" s="34"/>
      <c r="C205" s="33"/>
      <c r="D205" s="163" t="s">
        <v>143</v>
      </c>
      <c r="E205" s="33"/>
      <c r="F205" s="164" t="s">
        <v>252</v>
      </c>
      <c r="G205" s="33"/>
      <c r="H205" s="33"/>
      <c r="I205" s="165"/>
      <c r="J205" s="33"/>
      <c r="K205" s="33"/>
      <c r="L205" s="34"/>
      <c r="M205" s="166"/>
      <c r="N205" s="167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143</v>
      </c>
      <c r="AU205" s="18" t="s">
        <v>83</v>
      </c>
    </row>
    <row r="206" spans="1:65" s="12" customFormat="1" ht="22.9" customHeight="1">
      <c r="B206" s="136"/>
      <c r="D206" s="137" t="s">
        <v>74</v>
      </c>
      <c r="E206" s="147" t="s">
        <v>253</v>
      </c>
      <c r="F206" s="147" t="s">
        <v>254</v>
      </c>
      <c r="I206" s="139"/>
      <c r="J206" s="148">
        <f>BK206</f>
        <v>0</v>
      </c>
      <c r="L206" s="136"/>
      <c r="M206" s="141"/>
      <c r="N206" s="142"/>
      <c r="O206" s="142"/>
      <c r="P206" s="143">
        <f>SUM(P207:P208)</f>
        <v>0</v>
      </c>
      <c r="Q206" s="142"/>
      <c r="R206" s="143">
        <f>SUM(R207:R208)</f>
        <v>0</v>
      </c>
      <c r="S206" s="142"/>
      <c r="T206" s="144">
        <f>SUM(T207:T208)</f>
        <v>0</v>
      </c>
      <c r="AR206" s="137" t="s">
        <v>81</v>
      </c>
      <c r="AT206" s="145" t="s">
        <v>74</v>
      </c>
      <c r="AU206" s="145" t="s">
        <v>81</v>
      </c>
      <c r="AY206" s="137" t="s">
        <v>134</v>
      </c>
      <c r="BK206" s="146">
        <f>SUM(BK207:BK208)</f>
        <v>0</v>
      </c>
    </row>
    <row r="207" spans="1:65" s="2" customFormat="1" ht="16.5" customHeight="1">
      <c r="A207" s="33"/>
      <c r="B207" s="149"/>
      <c r="C207" s="150" t="s">
        <v>255</v>
      </c>
      <c r="D207" s="150" t="s">
        <v>137</v>
      </c>
      <c r="E207" s="151" t="s">
        <v>256</v>
      </c>
      <c r="F207" s="152" t="s">
        <v>257</v>
      </c>
      <c r="G207" s="153" t="s">
        <v>235</v>
      </c>
      <c r="H207" s="154">
        <v>5.5140000000000002</v>
      </c>
      <c r="I207" s="155"/>
      <c r="J207" s="156">
        <f>ROUND(I207*H207,2)</f>
        <v>0</v>
      </c>
      <c r="K207" s="152" t="s">
        <v>155</v>
      </c>
      <c r="L207" s="34"/>
      <c r="M207" s="157" t="s">
        <v>1</v>
      </c>
      <c r="N207" s="158" t="s">
        <v>40</v>
      </c>
      <c r="O207" s="59"/>
      <c r="P207" s="159">
        <f>O207*H207</f>
        <v>0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1" t="s">
        <v>141</v>
      </c>
      <c r="AT207" s="161" t="s">
        <v>137</v>
      </c>
      <c r="AU207" s="161" t="s">
        <v>83</v>
      </c>
      <c r="AY207" s="18" t="s">
        <v>134</v>
      </c>
      <c r="BE207" s="162">
        <f>IF(N207="základní",J207,0)</f>
        <v>0</v>
      </c>
      <c r="BF207" s="162">
        <f>IF(N207="snížená",J207,0)</f>
        <v>0</v>
      </c>
      <c r="BG207" s="162">
        <f>IF(N207="zákl. přenesená",J207,0)</f>
        <v>0</v>
      </c>
      <c r="BH207" s="162">
        <f>IF(N207="sníž. přenesená",J207,0)</f>
        <v>0</v>
      </c>
      <c r="BI207" s="162">
        <f>IF(N207="nulová",J207,0)</f>
        <v>0</v>
      </c>
      <c r="BJ207" s="18" t="s">
        <v>81</v>
      </c>
      <c r="BK207" s="162">
        <f>ROUND(I207*H207,2)</f>
        <v>0</v>
      </c>
      <c r="BL207" s="18" t="s">
        <v>141</v>
      </c>
      <c r="BM207" s="161" t="s">
        <v>258</v>
      </c>
    </row>
    <row r="208" spans="1:65" s="2" customFormat="1" ht="39">
      <c r="A208" s="33"/>
      <c r="B208" s="34"/>
      <c r="C208" s="33"/>
      <c r="D208" s="163" t="s">
        <v>143</v>
      </c>
      <c r="E208" s="33"/>
      <c r="F208" s="164" t="s">
        <v>259</v>
      </c>
      <c r="G208" s="33"/>
      <c r="H208" s="33"/>
      <c r="I208" s="165"/>
      <c r="J208" s="33"/>
      <c r="K208" s="33"/>
      <c r="L208" s="34"/>
      <c r="M208" s="166"/>
      <c r="N208" s="167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143</v>
      </c>
      <c r="AU208" s="18" t="s">
        <v>83</v>
      </c>
    </row>
    <row r="209" spans="1:65" s="12" customFormat="1" ht="25.9" customHeight="1">
      <c r="B209" s="136"/>
      <c r="D209" s="137" t="s">
        <v>74</v>
      </c>
      <c r="E209" s="138" t="s">
        <v>260</v>
      </c>
      <c r="F209" s="138" t="s">
        <v>261</v>
      </c>
      <c r="I209" s="139"/>
      <c r="J209" s="140">
        <f>BK209</f>
        <v>38500</v>
      </c>
      <c r="L209" s="136"/>
      <c r="M209" s="141"/>
      <c r="N209" s="142"/>
      <c r="O209" s="142"/>
      <c r="P209" s="143">
        <f>P210+P227+P262+P272+P286+P297</f>
        <v>0</v>
      </c>
      <c r="Q209" s="142"/>
      <c r="R209" s="143">
        <f>R210+R227+R262+R272+R286+R297</f>
        <v>9.9719920000000002</v>
      </c>
      <c r="S209" s="142"/>
      <c r="T209" s="144">
        <f>T210+T227+T262+T272+T286+T297</f>
        <v>3.98940107</v>
      </c>
      <c r="AR209" s="137" t="s">
        <v>83</v>
      </c>
      <c r="AT209" s="145" t="s">
        <v>74</v>
      </c>
      <c r="AU209" s="145" t="s">
        <v>75</v>
      </c>
      <c r="AY209" s="137" t="s">
        <v>134</v>
      </c>
      <c r="BK209" s="146">
        <f>BK210+BK227+BK262+BK272+BK286+BK297</f>
        <v>38500</v>
      </c>
    </row>
    <row r="210" spans="1:65" s="12" customFormat="1" ht="22.9" customHeight="1">
      <c r="B210" s="136"/>
      <c r="D210" s="137" t="s">
        <v>74</v>
      </c>
      <c r="E210" s="147" t="s">
        <v>262</v>
      </c>
      <c r="F210" s="147" t="s">
        <v>263</v>
      </c>
      <c r="I210" s="139"/>
      <c r="J210" s="148">
        <f>BK210</f>
        <v>0</v>
      </c>
      <c r="L210" s="136"/>
      <c r="M210" s="141"/>
      <c r="N210" s="142"/>
      <c r="O210" s="142"/>
      <c r="P210" s="143">
        <f>SUM(P211:P226)</f>
        <v>0</v>
      </c>
      <c r="Q210" s="142"/>
      <c r="R210" s="143">
        <f>SUM(R211:R226)</f>
        <v>0.42013199999999995</v>
      </c>
      <c r="S210" s="142"/>
      <c r="T210" s="144">
        <f>SUM(T211:T226)</f>
        <v>0.13400275</v>
      </c>
      <c r="AR210" s="137" t="s">
        <v>83</v>
      </c>
      <c r="AT210" s="145" t="s">
        <v>74</v>
      </c>
      <c r="AU210" s="145" t="s">
        <v>81</v>
      </c>
      <c r="AY210" s="137" t="s">
        <v>134</v>
      </c>
      <c r="BK210" s="146">
        <f>SUM(BK211:BK226)</f>
        <v>0</v>
      </c>
    </row>
    <row r="211" spans="1:65" s="2" customFormat="1" ht="24.2" customHeight="1">
      <c r="A211" s="33"/>
      <c r="B211" s="149"/>
      <c r="C211" s="150" t="s">
        <v>264</v>
      </c>
      <c r="D211" s="150" t="s">
        <v>137</v>
      </c>
      <c r="E211" s="151" t="s">
        <v>265</v>
      </c>
      <c r="F211" s="152" t="s">
        <v>266</v>
      </c>
      <c r="G211" s="153" t="s">
        <v>149</v>
      </c>
      <c r="H211" s="154">
        <v>76.572999999999993</v>
      </c>
      <c r="I211" s="155"/>
      <c r="J211" s="156">
        <f>ROUND(I211*H211,2)</f>
        <v>0</v>
      </c>
      <c r="K211" s="152" t="s">
        <v>155</v>
      </c>
      <c r="L211" s="34"/>
      <c r="M211" s="157" t="s">
        <v>1</v>
      </c>
      <c r="N211" s="158" t="s">
        <v>40</v>
      </c>
      <c r="O211" s="59"/>
      <c r="P211" s="159">
        <f>O211*H211</f>
        <v>0</v>
      </c>
      <c r="Q211" s="159">
        <v>0</v>
      </c>
      <c r="R211" s="159">
        <f>Q211*H211</f>
        <v>0</v>
      </c>
      <c r="S211" s="159">
        <v>1.75E-3</v>
      </c>
      <c r="T211" s="160">
        <f>S211*H211</f>
        <v>0.13400275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1" t="s">
        <v>242</v>
      </c>
      <c r="AT211" s="161" t="s">
        <v>137</v>
      </c>
      <c r="AU211" s="161" t="s">
        <v>83</v>
      </c>
      <c r="AY211" s="18" t="s">
        <v>134</v>
      </c>
      <c r="BE211" s="162">
        <f>IF(N211="základní",J211,0)</f>
        <v>0</v>
      </c>
      <c r="BF211" s="162">
        <f>IF(N211="snížená",J211,0)</f>
        <v>0</v>
      </c>
      <c r="BG211" s="162">
        <f>IF(N211="zákl. přenesená",J211,0)</f>
        <v>0</v>
      </c>
      <c r="BH211" s="162">
        <f>IF(N211="sníž. přenesená",J211,0)</f>
        <v>0</v>
      </c>
      <c r="BI211" s="162">
        <f>IF(N211="nulová",J211,0)</f>
        <v>0</v>
      </c>
      <c r="BJ211" s="18" t="s">
        <v>81</v>
      </c>
      <c r="BK211" s="162">
        <f>ROUND(I211*H211,2)</f>
        <v>0</v>
      </c>
      <c r="BL211" s="18" t="s">
        <v>242</v>
      </c>
      <c r="BM211" s="161" t="s">
        <v>267</v>
      </c>
    </row>
    <row r="212" spans="1:65" s="2" customFormat="1" ht="29.25">
      <c r="A212" s="33"/>
      <c r="B212" s="34"/>
      <c r="C212" s="33"/>
      <c r="D212" s="163" t="s">
        <v>143</v>
      </c>
      <c r="E212" s="33"/>
      <c r="F212" s="164" t="s">
        <v>268</v>
      </c>
      <c r="G212" s="33"/>
      <c r="H212" s="33"/>
      <c r="I212" s="165"/>
      <c r="J212" s="33"/>
      <c r="K212" s="33"/>
      <c r="L212" s="34"/>
      <c r="M212" s="166"/>
      <c r="N212" s="167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143</v>
      </c>
      <c r="AU212" s="18" t="s">
        <v>83</v>
      </c>
    </row>
    <row r="213" spans="1:65" s="14" customFormat="1">
      <c r="B213" s="176"/>
      <c r="D213" s="163" t="s">
        <v>144</v>
      </c>
      <c r="E213" s="177" t="s">
        <v>1</v>
      </c>
      <c r="F213" s="178" t="s">
        <v>269</v>
      </c>
      <c r="H213" s="177" t="s">
        <v>1</v>
      </c>
      <c r="I213" s="179"/>
      <c r="L213" s="176"/>
      <c r="M213" s="180"/>
      <c r="N213" s="181"/>
      <c r="O213" s="181"/>
      <c r="P213" s="181"/>
      <c r="Q213" s="181"/>
      <c r="R213" s="181"/>
      <c r="S213" s="181"/>
      <c r="T213" s="182"/>
      <c r="AT213" s="177" t="s">
        <v>144</v>
      </c>
      <c r="AU213" s="177" t="s">
        <v>83</v>
      </c>
      <c r="AV213" s="14" t="s">
        <v>81</v>
      </c>
      <c r="AW213" s="14" t="s">
        <v>32</v>
      </c>
      <c r="AX213" s="14" t="s">
        <v>75</v>
      </c>
      <c r="AY213" s="177" t="s">
        <v>134</v>
      </c>
    </row>
    <row r="214" spans="1:65" s="13" customFormat="1">
      <c r="B214" s="168"/>
      <c r="D214" s="163" t="s">
        <v>144</v>
      </c>
      <c r="E214" s="169" t="s">
        <v>1</v>
      </c>
      <c r="F214" s="170" t="s">
        <v>270</v>
      </c>
      <c r="H214" s="171">
        <v>76.572999999999993</v>
      </c>
      <c r="I214" s="172"/>
      <c r="L214" s="168"/>
      <c r="M214" s="173"/>
      <c r="N214" s="174"/>
      <c r="O214" s="174"/>
      <c r="P214" s="174"/>
      <c r="Q214" s="174"/>
      <c r="R214" s="174"/>
      <c r="S214" s="174"/>
      <c r="T214" s="175"/>
      <c r="AT214" s="169" t="s">
        <v>144</v>
      </c>
      <c r="AU214" s="169" t="s">
        <v>83</v>
      </c>
      <c r="AV214" s="13" t="s">
        <v>83</v>
      </c>
      <c r="AW214" s="13" t="s">
        <v>32</v>
      </c>
      <c r="AX214" s="13" t="s">
        <v>81</v>
      </c>
      <c r="AY214" s="169" t="s">
        <v>134</v>
      </c>
    </row>
    <row r="215" spans="1:65" s="2" customFormat="1" ht="24.2" customHeight="1">
      <c r="A215" s="33"/>
      <c r="B215" s="149"/>
      <c r="C215" s="150" t="s">
        <v>271</v>
      </c>
      <c r="D215" s="150" t="s">
        <v>137</v>
      </c>
      <c r="E215" s="151" t="s">
        <v>272</v>
      </c>
      <c r="F215" s="152" t="s">
        <v>273</v>
      </c>
      <c r="G215" s="153" t="s">
        <v>149</v>
      </c>
      <c r="H215" s="154">
        <v>89.2</v>
      </c>
      <c r="I215" s="155"/>
      <c r="J215" s="156">
        <f>ROUND(I215*H215,2)</f>
        <v>0</v>
      </c>
      <c r="K215" s="152" t="s">
        <v>155</v>
      </c>
      <c r="L215" s="34"/>
      <c r="M215" s="157" t="s">
        <v>1</v>
      </c>
      <c r="N215" s="158" t="s">
        <v>40</v>
      </c>
      <c r="O215" s="59"/>
      <c r="P215" s="159">
        <f>O215*H215</f>
        <v>0</v>
      </c>
      <c r="Q215" s="159">
        <v>2.9999999999999997E-4</v>
      </c>
      <c r="R215" s="159">
        <f>Q215*H215</f>
        <v>2.6759999999999999E-2</v>
      </c>
      <c r="S215" s="159">
        <v>0</v>
      </c>
      <c r="T215" s="16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1" t="s">
        <v>242</v>
      </c>
      <c r="AT215" s="161" t="s">
        <v>137</v>
      </c>
      <c r="AU215" s="161" t="s">
        <v>83</v>
      </c>
      <c r="AY215" s="18" t="s">
        <v>134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8" t="s">
        <v>81</v>
      </c>
      <c r="BK215" s="162">
        <f>ROUND(I215*H215,2)</f>
        <v>0</v>
      </c>
      <c r="BL215" s="18" t="s">
        <v>242</v>
      </c>
      <c r="BM215" s="161" t="s">
        <v>274</v>
      </c>
    </row>
    <row r="216" spans="1:65" s="2" customFormat="1" ht="29.25">
      <c r="A216" s="33"/>
      <c r="B216" s="34"/>
      <c r="C216" s="33"/>
      <c r="D216" s="163" t="s">
        <v>143</v>
      </c>
      <c r="E216" s="33"/>
      <c r="F216" s="164" t="s">
        <v>275</v>
      </c>
      <c r="G216" s="33"/>
      <c r="H216" s="33"/>
      <c r="I216" s="165"/>
      <c r="J216" s="33"/>
      <c r="K216" s="33"/>
      <c r="L216" s="34"/>
      <c r="M216" s="166"/>
      <c r="N216" s="167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143</v>
      </c>
      <c r="AU216" s="18" t="s">
        <v>83</v>
      </c>
    </row>
    <row r="217" spans="1:65" s="14" customFormat="1">
      <c r="B217" s="176"/>
      <c r="D217" s="163" t="s">
        <v>144</v>
      </c>
      <c r="E217" s="177" t="s">
        <v>1</v>
      </c>
      <c r="F217" s="178" t="s">
        <v>276</v>
      </c>
      <c r="H217" s="177" t="s">
        <v>1</v>
      </c>
      <c r="I217" s="179"/>
      <c r="L217" s="176"/>
      <c r="M217" s="180"/>
      <c r="N217" s="181"/>
      <c r="O217" s="181"/>
      <c r="P217" s="181"/>
      <c r="Q217" s="181"/>
      <c r="R217" s="181"/>
      <c r="S217" s="181"/>
      <c r="T217" s="182"/>
      <c r="AT217" s="177" t="s">
        <v>144</v>
      </c>
      <c r="AU217" s="177" t="s">
        <v>83</v>
      </c>
      <c r="AV217" s="14" t="s">
        <v>81</v>
      </c>
      <c r="AW217" s="14" t="s">
        <v>32</v>
      </c>
      <c r="AX217" s="14" t="s">
        <v>75</v>
      </c>
      <c r="AY217" s="177" t="s">
        <v>134</v>
      </c>
    </row>
    <row r="218" spans="1:65" s="13" customFormat="1">
      <c r="B218" s="168"/>
      <c r="D218" s="163" t="s">
        <v>144</v>
      </c>
      <c r="E218" s="169" t="s">
        <v>1</v>
      </c>
      <c r="F218" s="170" t="s">
        <v>277</v>
      </c>
      <c r="H218" s="171">
        <v>84.2</v>
      </c>
      <c r="I218" s="172"/>
      <c r="L218" s="168"/>
      <c r="M218" s="173"/>
      <c r="N218" s="174"/>
      <c r="O218" s="174"/>
      <c r="P218" s="174"/>
      <c r="Q218" s="174"/>
      <c r="R218" s="174"/>
      <c r="S218" s="174"/>
      <c r="T218" s="175"/>
      <c r="AT218" s="169" t="s">
        <v>144</v>
      </c>
      <c r="AU218" s="169" t="s">
        <v>83</v>
      </c>
      <c r="AV218" s="13" t="s">
        <v>83</v>
      </c>
      <c r="AW218" s="13" t="s">
        <v>32</v>
      </c>
      <c r="AX218" s="13" t="s">
        <v>75</v>
      </c>
      <c r="AY218" s="169" t="s">
        <v>134</v>
      </c>
    </row>
    <row r="219" spans="1:65" s="14" customFormat="1">
      <c r="B219" s="176"/>
      <c r="D219" s="163" t="s">
        <v>144</v>
      </c>
      <c r="E219" s="177" t="s">
        <v>1</v>
      </c>
      <c r="F219" s="178" t="s">
        <v>278</v>
      </c>
      <c r="H219" s="177" t="s">
        <v>1</v>
      </c>
      <c r="I219" s="179"/>
      <c r="L219" s="176"/>
      <c r="M219" s="180"/>
      <c r="N219" s="181"/>
      <c r="O219" s="181"/>
      <c r="P219" s="181"/>
      <c r="Q219" s="181"/>
      <c r="R219" s="181"/>
      <c r="S219" s="181"/>
      <c r="T219" s="182"/>
      <c r="AT219" s="177" t="s">
        <v>144</v>
      </c>
      <c r="AU219" s="177" t="s">
        <v>83</v>
      </c>
      <c r="AV219" s="14" t="s">
        <v>81</v>
      </c>
      <c r="AW219" s="14" t="s">
        <v>32</v>
      </c>
      <c r="AX219" s="14" t="s">
        <v>75</v>
      </c>
      <c r="AY219" s="177" t="s">
        <v>134</v>
      </c>
    </row>
    <row r="220" spans="1:65" s="13" customFormat="1">
      <c r="B220" s="168"/>
      <c r="D220" s="163" t="s">
        <v>144</v>
      </c>
      <c r="E220" s="169" t="s">
        <v>1</v>
      </c>
      <c r="F220" s="170" t="s">
        <v>279</v>
      </c>
      <c r="H220" s="171">
        <v>5</v>
      </c>
      <c r="I220" s="172"/>
      <c r="L220" s="168"/>
      <c r="M220" s="173"/>
      <c r="N220" s="174"/>
      <c r="O220" s="174"/>
      <c r="P220" s="174"/>
      <c r="Q220" s="174"/>
      <c r="R220" s="174"/>
      <c r="S220" s="174"/>
      <c r="T220" s="175"/>
      <c r="AT220" s="169" t="s">
        <v>144</v>
      </c>
      <c r="AU220" s="169" t="s">
        <v>83</v>
      </c>
      <c r="AV220" s="13" t="s">
        <v>83</v>
      </c>
      <c r="AW220" s="13" t="s">
        <v>32</v>
      </c>
      <c r="AX220" s="13" t="s">
        <v>75</v>
      </c>
      <c r="AY220" s="169" t="s">
        <v>134</v>
      </c>
    </row>
    <row r="221" spans="1:65" s="16" customFormat="1">
      <c r="B221" s="191"/>
      <c r="D221" s="163" t="s">
        <v>144</v>
      </c>
      <c r="E221" s="192" t="s">
        <v>1</v>
      </c>
      <c r="F221" s="193" t="s">
        <v>182</v>
      </c>
      <c r="H221" s="194">
        <v>89.2</v>
      </c>
      <c r="I221" s="195"/>
      <c r="L221" s="191"/>
      <c r="M221" s="196"/>
      <c r="N221" s="197"/>
      <c r="O221" s="197"/>
      <c r="P221" s="197"/>
      <c r="Q221" s="197"/>
      <c r="R221" s="197"/>
      <c r="S221" s="197"/>
      <c r="T221" s="198"/>
      <c r="AT221" s="192" t="s">
        <v>144</v>
      </c>
      <c r="AU221" s="192" t="s">
        <v>83</v>
      </c>
      <c r="AV221" s="16" t="s">
        <v>141</v>
      </c>
      <c r="AW221" s="16" t="s">
        <v>32</v>
      </c>
      <c r="AX221" s="16" t="s">
        <v>81</v>
      </c>
      <c r="AY221" s="192" t="s">
        <v>134</v>
      </c>
    </row>
    <row r="222" spans="1:65" s="2" customFormat="1" ht="24.2" customHeight="1">
      <c r="A222" s="33"/>
      <c r="B222" s="149"/>
      <c r="C222" s="200" t="s">
        <v>7</v>
      </c>
      <c r="D222" s="200" t="s">
        <v>280</v>
      </c>
      <c r="E222" s="201" t="s">
        <v>281</v>
      </c>
      <c r="F222" s="202" t="s">
        <v>282</v>
      </c>
      <c r="G222" s="203" t="s">
        <v>149</v>
      </c>
      <c r="H222" s="204">
        <v>93.66</v>
      </c>
      <c r="I222" s="205"/>
      <c r="J222" s="206">
        <f>ROUND(I222*H222,2)</f>
        <v>0</v>
      </c>
      <c r="K222" s="202" t="s">
        <v>1</v>
      </c>
      <c r="L222" s="207"/>
      <c r="M222" s="208" t="s">
        <v>1</v>
      </c>
      <c r="N222" s="209" t="s">
        <v>40</v>
      </c>
      <c r="O222" s="59"/>
      <c r="P222" s="159">
        <f>O222*H222</f>
        <v>0</v>
      </c>
      <c r="Q222" s="159">
        <v>4.1999999999999997E-3</v>
      </c>
      <c r="R222" s="159">
        <f>Q222*H222</f>
        <v>0.39337199999999994</v>
      </c>
      <c r="S222" s="159">
        <v>0</v>
      </c>
      <c r="T222" s="16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1" t="s">
        <v>283</v>
      </c>
      <c r="AT222" s="161" t="s">
        <v>280</v>
      </c>
      <c r="AU222" s="161" t="s">
        <v>83</v>
      </c>
      <c r="AY222" s="18" t="s">
        <v>134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18" t="s">
        <v>81</v>
      </c>
      <c r="BK222" s="162">
        <f>ROUND(I222*H222,2)</f>
        <v>0</v>
      </c>
      <c r="BL222" s="18" t="s">
        <v>242</v>
      </c>
      <c r="BM222" s="161" t="s">
        <v>284</v>
      </c>
    </row>
    <row r="223" spans="1:65" s="2" customFormat="1">
      <c r="A223" s="33"/>
      <c r="B223" s="34"/>
      <c r="C223" s="33"/>
      <c r="D223" s="163" t="s">
        <v>143</v>
      </c>
      <c r="E223" s="33"/>
      <c r="F223" s="164" t="s">
        <v>282</v>
      </c>
      <c r="G223" s="33"/>
      <c r="H223" s="33"/>
      <c r="I223" s="165"/>
      <c r="J223" s="33"/>
      <c r="K223" s="33"/>
      <c r="L223" s="34"/>
      <c r="M223" s="166"/>
      <c r="N223" s="167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143</v>
      </c>
      <c r="AU223" s="18" t="s">
        <v>83</v>
      </c>
    </row>
    <row r="224" spans="1:65" s="13" customFormat="1">
      <c r="B224" s="168"/>
      <c r="D224" s="163" t="s">
        <v>144</v>
      </c>
      <c r="F224" s="170" t="s">
        <v>285</v>
      </c>
      <c r="H224" s="171">
        <v>93.66</v>
      </c>
      <c r="I224" s="172"/>
      <c r="L224" s="168"/>
      <c r="M224" s="173"/>
      <c r="N224" s="174"/>
      <c r="O224" s="174"/>
      <c r="P224" s="174"/>
      <c r="Q224" s="174"/>
      <c r="R224" s="174"/>
      <c r="S224" s="174"/>
      <c r="T224" s="175"/>
      <c r="AT224" s="169" t="s">
        <v>144</v>
      </c>
      <c r="AU224" s="169" t="s">
        <v>83</v>
      </c>
      <c r="AV224" s="13" t="s">
        <v>83</v>
      </c>
      <c r="AW224" s="13" t="s">
        <v>3</v>
      </c>
      <c r="AX224" s="13" t="s">
        <v>81</v>
      </c>
      <c r="AY224" s="169" t="s">
        <v>134</v>
      </c>
    </row>
    <row r="225" spans="1:65" s="2" customFormat="1" ht="24.2" customHeight="1">
      <c r="A225" s="33"/>
      <c r="B225" s="149"/>
      <c r="C225" s="150" t="s">
        <v>286</v>
      </c>
      <c r="D225" s="150" t="s">
        <v>137</v>
      </c>
      <c r="E225" s="151" t="s">
        <v>287</v>
      </c>
      <c r="F225" s="152" t="s">
        <v>288</v>
      </c>
      <c r="G225" s="153" t="s">
        <v>235</v>
      </c>
      <c r="H225" s="154">
        <v>0.42</v>
      </c>
      <c r="I225" s="155"/>
      <c r="J225" s="156">
        <f>ROUND(I225*H225,2)</f>
        <v>0</v>
      </c>
      <c r="K225" s="152" t="s">
        <v>155</v>
      </c>
      <c r="L225" s="34"/>
      <c r="M225" s="157" t="s">
        <v>1</v>
      </c>
      <c r="N225" s="158" t="s">
        <v>40</v>
      </c>
      <c r="O225" s="59"/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1" t="s">
        <v>242</v>
      </c>
      <c r="AT225" s="161" t="s">
        <v>137</v>
      </c>
      <c r="AU225" s="161" t="s">
        <v>83</v>
      </c>
      <c r="AY225" s="18" t="s">
        <v>134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8" t="s">
        <v>81</v>
      </c>
      <c r="BK225" s="162">
        <f>ROUND(I225*H225,2)</f>
        <v>0</v>
      </c>
      <c r="BL225" s="18" t="s">
        <v>242</v>
      </c>
      <c r="BM225" s="161" t="s">
        <v>289</v>
      </c>
    </row>
    <row r="226" spans="1:65" s="2" customFormat="1" ht="29.25">
      <c r="A226" s="33"/>
      <c r="B226" s="34"/>
      <c r="C226" s="33"/>
      <c r="D226" s="163" t="s">
        <v>143</v>
      </c>
      <c r="E226" s="33"/>
      <c r="F226" s="164" t="s">
        <v>290</v>
      </c>
      <c r="G226" s="33"/>
      <c r="H226" s="33"/>
      <c r="I226" s="165"/>
      <c r="J226" s="33"/>
      <c r="K226" s="33"/>
      <c r="L226" s="34"/>
      <c r="M226" s="166"/>
      <c r="N226" s="167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143</v>
      </c>
      <c r="AU226" s="18" t="s">
        <v>83</v>
      </c>
    </row>
    <row r="227" spans="1:65" s="12" customFormat="1" ht="22.9" customHeight="1">
      <c r="B227" s="136"/>
      <c r="D227" s="137" t="s">
        <v>74</v>
      </c>
      <c r="E227" s="147" t="s">
        <v>291</v>
      </c>
      <c r="F227" s="147" t="s">
        <v>292</v>
      </c>
      <c r="I227" s="139"/>
      <c r="J227" s="148">
        <f>BK227</f>
        <v>0</v>
      </c>
      <c r="L227" s="136"/>
      <c r="M227" s="141"/>
      <c r="N227" s="142"/>
      <c r="O227" s="142"/>
      <c r="P227" s="143">
        <f>SUM(P228:P261)</f>
        <v>0</v>
      </c>
      <c r="Q227" s="142"/>
      <c r="R227" s="143">
        <f>SUM(R228:R261)</f>
        <v>3.6648900000000006</v>
      </c>
      <c r="S227" s="142"/>
      <c r="T227" s="144">
        <f>SUM(T228:T261)</f>
        <v>0.80325076999999989</v>
      </c>
      <c r="AR227" s="137" t="s">
        <v>83</v>
      </c>
      <c r="AT227" s="145" t="s">
        <v>74</v>
      </c>
      <c r="AU227" s="145" t="s">
        <v>81</v>
      </c>
      <c r="AY227" s="137" t="s">
        <v>134</v>
      </c>
      <c r="BK227" s="146">
        <f>SUM(BK228:BK261)</f>
        <v>0</v>
      </c>
    </row>
    <row r="228" spans="1:65" s="2" customFormat="1" ht="33" customHeight="1">
      <c r="A228" s="33"/>
      <c r="B228" s="149"/>
      <c r="C228" s="150" t="s">
        <v>293</v>
      </c>
      <c r="D228" s="150" t="s">
        <v>137</v>
      </c>
      <c r="E228" s="151" t="s">
        <v>294</v>
      </c>
      <c r="F228" s="152" t="s">
        <v>295</v>
      </c>
      <c r="G228" s="153" t="s">
        <v>149</v>
      </c>
      <c r="H228" s="154">
        <v>369.6</v>
      </c>
      <c r="I228" s="155"/>
      <c r="J228" s="156">
        <f>ROUND(I228*H228,2)</f>
        <v>0</v>
      </c>
      <c r="K228" s="152" t="s">
        <v>155</v>
      </c>
      <c r="L228" s="34"/>
      <c r="M228" s="157" t="s">
        <v>1</v>
      </c>
      <c r="N228" s="158" t="s">
        <v>40</v>
      </c>
      <c r="O228" s="59"/>
      <c r="P228" s="159">
        <f>O228*H228</f>
        <v>0</v>
      </c>
      <c r="Q228" s="159">
        <v>1.25E-3</v>
      </c>
      <c r="R228" s="159">
        <f>Q228*H228</f>
        <v>0.46200000000000002</v>
      </c>
      <c r="S228" s="159">
        <v>0</v>
      </c>
      <c r="T228" s="16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1" t="s">
        <v>242</v>
      </c>
      <c r="AT228" s="161" t="s">
        <v>137</v>
      </c>
      <c r="AU228" s="161" t="s">
        <v>83</v>
      </c>
      <c r="AY228" s="18" t="s">
        <v>134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8" t="s">
        <v>81</v>
      </c>
      <c r="BK228" s="162">
        <f>ROUND(I228*H228,2)</f>
        <v>0</v>
      </c>
      <c r="BL228" s="18" t="s">
        <v>242</v>
      </c>
      <c r="BM228" s="161" t="s">
        <v>296</v>
      </c>
    </row>
    <row r="229" spans="1:65" s="2" customFormat="1" ht="39">
      <c r="A229" s="33"/>
      <c r="B229" s="34"/>
      <c r="C229" s="33"/>
      <c r="D229" s="163" t="s">
        <v>143</v>
      </c>
      <c r="E229" s="33"/>
      <c r="F229" s="164" t="s">
        <v>297</v>
      </c>
      <c r="G229" s="33"/>
      <c r="H229" s="33"/>
      <c r="I229" s="165"/>
      <c r="J229" s="33"/>
      <c r="K229" s="33"/>
      <c r="L229" s="34"/>
      <c r="M229" s="166"/>
      <c r="N229" s="167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143</v>
      </c>
      <c r="AU229" s="18" t="s">
        <v>83</v>
      </c>
    </row>
    <row r="230" spans="1:65" s="14" customFormat="1">
      <c r="B230" s="176"/>
      <c r="D230" s="163" t="s">
        <v>144</v>
      </c>
      <c r="E230" s="177" t="s">
        <v>1</v>
      </c>
      <c r="F230" s="178" t="s">
        <v>276</v>
      </c>
      <c r="H230" s="177" t="s">
        <v>1</v>
      </c>
      <c r="I230" s="179"/>
      <c r="L230" s="176"/>
      <c r="M230" s="180"/>
      <c r="N230" s="181"/>
      <c r="O230" s="181"/>
      <c r="P230" s="181"/>
      <c r="Q230" s="181"/>
      <c r="R230" s="181"/>
      <c r="S230" s="181"/>
      <c r="T230" s="182"/>
      <c r="AT230" s="177" t="s">
        <v>144</v>
      </c>
      <c r="AU230" s="177" t="s">
        <v>83</v>
      </c>
      <c r="AV230" s="14" t="s">
        <v>81</v>
      </c>
      <c r="AW230" s="14" t="s">
        <v>32</v>
      </c>
      <c r="AX230" s="14" t="s">
        <v>75</v>
      </c>
      <c r="AY230" s="177" t="s">
        <v>134</v>
      </c>
    </row>
    <row r="231" spans="1:65" s="13" customFormat="1">
      <c r="B231" s="168"/>
      <c r="D231" s="163" t="s">
        <v>144</v>
      </c>
      <c r="E231" s="169" t="s">
        <v>1</v>
      </c>
      <c r="F231" s="170" t="s">
        <v>298</v>
      </c>
      <c r="H231" s="171">
        <v>245.9</v>
      </c>
      <c r="I231" s="172"/>
      <c r="L231" s="168"/>
      <c r="M231" s="173"/>
      <c r="N231" s="174"/>
      <c r="O231" s="174"/>
      <c r="P231" s="174"/>
      <c r="Q231" s="174"/>
      <c r="R231" s="174"/>
      <c r="S231" s="174"/>
      <c r="T231" s="175"/>
      <c r="AT231" s="169" t="s">
        <v>144</v>
      </c>
      <c r="AU231" s="169" t="s">
        <v>83</v>
      </c>
      <c r="AV231" s="13" t="s">
        <v>83</v>
      </c>
      <c r="AW231" s="13" t="s">
        <v>32</v>
      </c>
      <c r="AX231" s="13" t="s">
        <v>75</v>
      </c>
      <c r="AY231" s="169" t="s">
        <v>134</v>
      </c>
    </row>
    <row r="232" spans="1:65" s="13" customFormat="1">
      <c r="B232" s="168"/>
      <c r="D232" s="163" t="s">
        <v>144</v>
      </c>
      <c r="E232" s="169" t="s">
        <v>1</v>
      </c>
      <c r="F232" s="170" t="s">
        <v>277</v>
      </c>
      <c r="H232" s="171">
        <v>84.2</v>
      </c>
      <c r="I232" s="172"/>
      <c r="L232" s="168"/>
      <c r="M232" s="173"/>
      <c r="N232" s="174"/>
      <c r="O232" s="174"/>
      <c r="P232" s="174"/>
      <c r="Q232" s="174"/>
      <c r="R232" s="174"/>
      <c r="S232" s="174"/>
      <c r="T232" s="175"/>
      <c r="AT232" s="169" t="s">
        <v>144</v>
      </c>
      <c r="AU232" s="169" t="s">
        <v>83</v>
      </c>
      <c r="AV232" s="13" t="s">
        <v>83</v>
      </c>
      <c r="AW232" s="13" t="s">
        <v>32</v>
      </c>
      <c r="AX232" s="13" t="s">
        <v>75</v>
      </c>
      <c r="AY232" s="169" t="s">
        <v>134</v>
      </c>
    </row>
    <row r="233" spans="1:65" s="15" customFormat="1">
      <c r="B233" s="183"/>
      <c r="D233" s="163" t="s">
        <v>144</v>
      </c>
      <c r="E233" s="184" t="s">
        <v>1</v>
      </c>
      <c r="F233" s="185" t="s">
        <v>299</v>
      </c>
      <c r="H233" s="186">
        <v>330.1</v>
      </c>
      <c r="I233" s="187"/>
      <c r="L233" s="183"/>
      <c r="M233" s="188"/>
      <c r="N233" s="189"/>
      <c r="O233" s="189"/>
      <c r="P233" s="189"/>
      <c r="Q233" s="189"/>
      <c r="R233" s="189"/>
      <c r="S233" s="189"/>
      <c r="T233" s="190"/>
      <c r="AT233" s="184" t="s">
        <v>144</v>
      </c>
      <c r="AU233" s="184" t="s">
        <v>83</v>
      </c>
      <c r="AV233" s="15" t="s">
        <v>135</v>
      </c>
      <c r="AW233" s="15" t="s">
        <v>32</v>
      </c>
      <c r="AX233" s="15" t="s">
        <v>75</v>
      </c>
      <c r="AY233" s="184" t="s">
        <v>134</v>
      </c>
    </row>
    <row r="234" spans="1:65" s="14" customFormat="1">
      <c r="B234" s="176"/>
      <c r="D234" s="163" t="s">
        <v>144</v>
      </c>
      <c r="E234" s="177" t="s">
        <v>1</v>
      </c>
      <c r="F234" s="178" t="s">
        <v>278</v>
      </c>
      <c r="H234" s="177" t="s">
        <v>1</v>
      </c>
      <c r="I234" s="179"/>
      <c r="L234" s="176"/>
      <c r="M234" s="180"/>
      <c r="N234" s="181"/>
      <c r="O234" s="181"/>
      <c r="P234" s="181"/>
      <c r="Q234" s="181"/>
      <c r="R234" s="181"/>
      <c r="S234" s="181"/>
      <c r="T234" s="182"/>
      <c r="AT234" s="177" t="s">
        <v>144</v>
      </c>
      <c r="AU234" s="177" t="s">
        <v>83</v>
      </c>
      <c r="AV234" s="14" t="s">
        <v>81</v>
      </c>
      <c r="AW234" s="14" t="s">
        <v>32</v>
      </c>
      <c r="AX234" s="14" t="s">
        <v>75</v>
      </c>
      <c r="AY234" s="177" t="s">
        <v>134</v>
      </c>
    </row>
    <row r="235" spans="1:65" s="13" customFormat="1">
      <c r="B235" s="168"/>
      <c r="D235" s="163" t="s">
        <v>144</v>
      </c>
      <c r="E235" s="169" t="s">
        <v>1</v>
      </c>
      <c r="F235" s="170" t="s">
        <v>300</v>
      </c>
      <c r="H235" s="171">
        <v>34.5</v>
      </c>
      <c r="I235" s="172"/>
      <c r="L235" s="168"/>
      <c r="M235" s="173"/>
      <c r="N235" s="174"/>
      <c r="O235" s="174"/>
      <c r="P235" s="174"/>
      <c r="Q235" s="174"/>
      <c r="R235" s="174"/>
      <c r="S235" s="174"/>
      <c r="T235" s="175"/>
      <c r="AT235" s="169" t="s">
        <v>144</v>
      </c>
      <c r="AU235" s="169" t="s">
        <v>83</v>
      </c>
      <c r="AV235" s="13" t="s">
        <v>83</v>
      </c>
      <c r="AW235" s="13" t="s">
        <v>32</v>
      </c>
      <c r="AX235" s="13" t="s">
        <v>75</v>
      </c>
      <c r="AY235" s="169" t="s">
        <v>134</v>
      </c>
    </row>
    <row r="236" spans="1:65" s="13" customFormat="1">
      <c r="B236" s="168"/>
      <c r="D236" s="163" t="s">
        <v>144</v>
      </c>
      <c r="E236" s="169" t="s">
        <v>1</v>
      </c>
      <c r="F236" s="170" t="s">
        <v>279</v>
      </c>
      <c r="H236" s="171">
        <v>5</v>
      </c>
      <c r="I236" s="172"/>
      <c r="L236" s="168"/>
      <c r="M236" s="173"/>
      <c r="N236" s="174"/>
      <c r="O236" s="174"/>
      <c r="P236" s="174"/>
      <c r="Q236" s="174"/>
      <c r="R236" s="174"/>
      <c r="S236" s="174"/>
      <c r="T236" s="175"/>
      <c r="AT236" s="169" t="s">
        <v>144</v>
      </c>
      <c r="AU236" s="169" t="s">
        <v>83</v>
      </c>
      <c r="AV236" s="13" t="s">
        <v>83</v>
      </c>
      <c r="AW236" s="13" t="s">
        <v>32</v>
      </c>
      <c r="AX236" s="13" t="s">
        <v>75</v>
      </c>
      <c r="AY236" s="169" t="s">
        <v>134</v>
      </c>
    </row>
    <row r="237" spans="1:65" s="15" customFormat="1">
      <c r="B237" s="183"/>
      <c r="D237" s="163" t="s">
        <v>144</v>
      </c>
      <c r="E237" s="184" t="s">
        <v>1</v>
      </c>
      <c r="F237" s="185" t="s">
        <v>299</v>
      </c>
      <c r="H237" s="186">
        <v>39.5</v>
      </c>
      <c r="I237" s="187"/>
      <c r="L237" s="183"/>
      <c r="M237" s="188"/>
      <c r="N237" s="189"/>
      <c r="O237" s="189"/>
      <c r="P237" s="189"/>
      <c r="Q237" s="189"/>
      <c r="R237" s="189"/>
      <c r="S237" s="189"/>
      <c r="T237" s="190"/>
      <c r="AT237" s="184" t="s">
        <v>144</v>
      </c>
      <c r="AU237" s="184" t="s">
        <v>83</v>
      </c>
      <c r="AV237" s="15" t="s">
        <v>135</v>
      </c>
      <c r="AW237" s="15" t="s">
        <v>32</v>
      </c>
      <c r="AX237" s="15" t="s">
        <v>75</v>
      </c>
      <c r="AY237" s="184" t="s">
        <v>134</v>
      </c>
    </row>
    <row r="238" spans="1:65" s="16" customFormat="1">
      <c r="B238" s="191"/>
      <c r="D238" s="163" t="s">
        <v>144</v>
      </c>
      <c r="E238" s="192" t="s">
        <v>1</v>
      </c>
      <c r="F238" s="193" t="s">
        <v>182</v>
      </c>
      <c r="H238" s="194">
        <v>369.6</v>
      </c>
      <c r="I238" s="195"/>
      <c r="L238" s="191"/>
      <c r="M238" s="196"/>
      <c r="N238" s="197"/>
      <c r="O238" s="197"/>
      <c r="P238" s="197"/>
      <c r="Q238" s="197"/>
      <c r="R238" s="197"/>
      <c r="S238" s="197"/>
      <c r="T238" s="198"/>
      <c r="AT238" s="192" t="s">
        <v>144</v>
      </c>
      <c r="AU238" s="192" t="s">
        <v>83</v>
      </c>
      <c r="AV238" s="16" t="s">
        <v>141</v>
      </c>
      <c r="AW238" s="16" t="s">
        <v>32</v>
      </c>
      <c r="AX238" s="16" t="s">
        <v>81</v>
      </c>
      <c r="AY238" s="192" t="s">
        <v>134</v>
      </c>
    </row>
    <row r="239" spans="1:65" s="2" customFormat="1" ht="37.9" customHeight="1">
      <c r="A239" s="33"/>
      <c r="B239" s="149"/>
      <c r="C239" s="200" t="s">
        <v>301</v>
      </c>
      <c r="D239" s="200" t="s">
        <v>280</v>
      </c>
      <c r="E239" s="201" t="s">
        <v>302</v>
      </c>
      <c r="F239" s="202" t="s">
        <v>303</v>
      </c>
      <c r="G239" s="203" t="s">
        <v>149</v>
      </c>
      <c r="H239" s="204">
        <v>346.60500000000002</v>
      </c>
      <c r="I239" s="205"/>
      <c r="J239" s="206">
        <f>ROUND(I239*H239,2)</f>
        <v>0</v>
      </c>
      <c r="K239" s="202" t="s">
        <v>1</v>
      </c>
      <c r="L239" s="207"/>
      <c r="M239" s="208" t="s">
        <v>1</v>
      </c>
      <c r="N239" s="209" t="s">
        <v>40</v>
      </c>
      <c r="O239" s="59"/>
      <c r="P239" s="159">
        <f>O239*H239</f>
        <v>0</v>
      </c>
      <c r="Q239" s="159">
        <v>8.0000000000000002E-3</v>
      </c>
      <c r="R239" s="159">
        <f>Q239*H239</f>
        <v>2.7728400000000004</v>
      </c>
      <c r="S239" s="159">
        <v>0</v>
      </c>
      <c r="T239" s="16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1" t="s">
        <v>283</v>
      </c>
      <c r="AT239" s="161" t="s">
        <v>280</v>
      </c>
      <c r="AU239" s="161" t="s">
        <v>83</v>
      </c>
      <c r="AY239" s="18" t="s">
        <v>134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8" t="s">
        <v>81</v>
      </c>
      <c r="BK239" s="162">
        <f>ROUND(I239*H239,2)</f>
        <v>0</v>
      </c>
      <c r="BL239" s="18" t="s">
        <v>242</v>
      </c>
      <c r="BM239" s="161" t="s">
        <v>304</v>
      </c>
    </row>
    <row r="240" spans="1:65" s="2" customFormat="1" ht="29.25">
      <c r="A240" s="33"/>
      <c r="B240" s="34"/>
      <c r="C240" s="33"/>
      <c r="D240" s="163" t="s">
        <v>143</v>
      </c>
      <c r="E240" s="33"/>
      <c r="F240" s="164" t="s">
        <v>303</v>
      </c>
      <c r="G240" s="33"/>
      <c r="H240" s="33"/>
      <c r="I240" s="165"/>
      <c r="J240" s="33"/>
      <c r="K240" s="33"/>
      <c r="L240" s="34"/>
      <c r="M240" s="166"/>
      <c r="N240" s="167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143</v>
      </c>
      <c r="AU240" s="18" t="s">
        <v>83</v>
      </c>
    </row>
    <row r="241" spans="1:65" s="2" customFormat="1" ht="29.25">
      <c r="A241" s="33"/>
      <c r="B241" s="34"/>
      <c r="C241" s="33"/>
      <c r="D241" s="163" t="s">
        <v>215</v>
      </c>
      <c r="E241" s="33"/>
      <c r="F241" s="199" t="s">
        <v>305</v>
      </c>
      <c r="G241" s="33"/>
      <c r="H241" s="33"/>
      <c r="I241" s="165"/>
      <c r="J241" s="33"/>
      <c r="K241" s="33"/>
      <c r="L241" s="34"/>
      <c r="M241" s="166"/>
      <c r="N241" s="167"/>
      <c r="O241" s="59"/>
      <c r="P241" s="59"/>
      <c r="Q241" s="59"/>
      <c r="R241" s="59"/>
      <c r="S241" s="59"/>
      <c r="T241" s="60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215</v>
      </c>
      <c r="AU241" s="18" t="s">
        <v>83</v>
      </c>
    </row>
    <row r="242" spans="1:65" s="13" customFormat="1">
      <c r="B242" s="168"/>
      <c r="D242" s="163" t="s">
        <v>144</v>
      </c>
      <c r="F242" s="170" t="s">
        <v>306</v>
      </c>
      <c r="H242" s="171">
        <v>346.60500000000002</v>
      </c>
      <c r="I242" s="172"/>
      <c r="L242" s="168"/>
      <c r="M242" s="173"/>
      <c r="N242" s="174"/>
      <c r="O242" s="174"/>
      <c r="P242" s="174"/>
      <c r="Q242" s="174"/>
      <c r="R242" s="174"/>
      <c r="S242" s="174"/>
      <c r="T242" s="175"/>
      <c r="AT242" s="169" t="s">
        <v>144</v>
      </c>
      <c r="AU242" s="169" t="s">
        <v>83</v>
      </c>
      <c r="AV242" s="13" t="s">
        <v>83</v>
      </c>
      <c r="AW242" s="13" t="s">
        <v>3</v>
      </c>
      <c r="AX242" s="13" t="s">
        <v>81</v>
      </c>
      <c r="AY242" s="169" t="s">
        <v>134</v>
      </c>
    </row>
    <row r="243" spans="1:65" s="2" customFormat="1" ht="49.15" customHeight="1">
      <c r="A243" s="33"/>
      <c r="B243" s="149"/>
      <c r="C243" s="200" t="s">
        <v>307</v>
      </c>
      <c r="D243" s="200" t="s">
        <v>280</v>
      </c>
      <c r="E243" s="201" t="s">
        <v>308</v>
      </c>
      <c r="F243" s="202" t="s">
        <v>309</v>
      </c>
      <c r="G243" s="203" t="s">
        <v>149</v>
      </c>
      <c r="H243" s="204">
        <v>41.475000000000001</v>
      </c>
      <c r="I243" s="205"/>
      <c r="J243" s="206">
        <f>ROUND(I243*H243,2)</f>
        <v>0</v>
      </c>
      <c r="K243" s="202" t="s">
        <v>1</v>
      </c>
      <c r="L243" s="207"/>
      <c r="M243" s="208" t="s">
        <v>1</v>
      </c>
      <c r="N243" s="209" t="s">
        <v>40</v>
      </c>
      <c r="O243" s="59"/>
      <c r="P243" s="159">
        <f>O243*H243</f>
        <v>0</v>
      </c>
      <c r="Q243" s="159">
        <v>8.0000000000000002E-3</v>
      </c>
      <c r="R243" s="159">
        <f>Q243*H243</f>
        <v>0.33180000000000004</v>
      </c>
      <c r="S243" s="159">
        <v>0</v>
      </c>
      <c r="T243" s="16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1" t="s">
        <v>283</v>
      </c>
      <c r="AT243" s="161" t="s">
        <v>280</v>
      </c>
      <c r="AU243" s="161" t="s">
        <v>83</v>
      </c>
      <c r="AY243" s="18" t="s">
        <v>134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8" t="s">
        <v>81</v>
      </c>
      <c r="BK243" s="162">
        <f>ROUND(I243*H243,2)</f>
        <v>0</v>
      </c>
      <c r="BL243" s="18" t="s">
        <v>242</v>
      </c>
      <c r="BM243" s="161" t="s">
        <v>310</v>
      </c>
    </row>
    <row r="244" spans="1:65" s="2" customFormat="1" ht="29.25">
      <c r="A244" s="33"/>
      <c r="B244" s="34"/>
      <c r="C244" s="33"/>
      <c r="D244" s="163" t="s">
        <v>143</v>
      </c>
      <c r="E244" s="33"/>
      <c r="F244" s="164" t="s">
        <v>309</v>
      </c>
      <c r="G244" s="33"/>
      <c r="H244" s="33"/>
      <c r="I244" s="165"/>
      <c r="J244" s="33"/>
      <c r="K244" s="33"/>
      <c r="L244" s="34"/>
      <c r="M244" s="166"/>
      <c r="N244" s="167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143</v>
      </c>
      <c r="AU244" s="18" t="s">
        <v>83</v>
      </c>
    </row>
    <row r="245" spans="1:65" s="2" customFormat="1" ht="29.25">
      <c r="A245" s="33"/>
      <c r="B245" s="34"/>
      <c r="C245" s="33"/>
      <c r="D245" s="163" t="s">
        <v>215</v>
      </c>
      <c r="E245" s="33"/>
      <c r="F245" s="199" t="s">
        <v>305</v>
      </c>
      <c r="G245" s="33"/>
      <c r="H245" s="33"/>
      <c r="I245" s="165"/>
      <c r="J245" s="33"/>
      <c r="K245" s="33"/>
      <c r="L245" s="34"/>
      <c r="M245" s="166"/>
      <c r="N245" s="167"/>
      <c r="O245" s="59"/>
      <c r="P245" s="59"/>
      <c r="Q245" s="59"/>
      <c r="R245" s="59"/>
      <c r="S245" s="59"/>
      <c r="T245" s="60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215</v>
      </c>
      <c r="AU245" s="18" t="s">
        <v>83</v>
      </c>
    </row>
    <row r="246" spans="1:65" s="13" customFormat="1">
      <c r="B246" s="168"/>
      <c r="D246" s="163" t="s">
        <v>144</v>
      </c>
      <c r="F246" s="170" t="s">
        <v>311</v>
      </c>
      <c r="H246" s="171">
        <v>41.475000000000001</v>
      </c>
      <c r="I246" s="172"/>
      <c r="L246" s="168"/>
      <c r="M246" s="173"/>
      <c r="N246" s="174"/>
      <c r="O246" s="174"/>
      <c r="P246" s="174"/>
      <c r="Q246" s="174"/>
      <c r="R246" s="174"/>
      <c r="S246" s="174"/>
      <c r="T246" s="175"/>
      <c r="AT246" s="169" t="s">
        <v>144</v>
      </c>
      <c r="AU246" s="169" t="s">
        <v>83</v>
      </c>
      <c r="AV246" s="13" t="s">
        <v>83</v>
      </c>
      <c r="AW246" s="13" t="s">
        <v>3</v>
      </c>
      <c r="AX246" s="13" t="s">
        <v>81</v>
      </c>
      <c r="AY246" s="169" t="s">
        <v>134</v>
      </c>
    </row>
    <row r="247" spans="1:65" s="2" customFormat="1" ht="24.2" customHeight="1">
      <c r="A247" s="33"/>
      <c r="B247" s="149"/>
      <c r="C247" s="150" t="s">
        <v>312</v>
      </c>
      <c r="D247" s="150" t="s">
        <v>137</v>
      </c>
      <c r="E247" s="151" t="s">
        <v>313</v>
      </c>
      <c r="F247" s="152" t="s">
        <v>314</v>
      </c>
      <c r="G247" s="153" t="s">
        <v>149</v>
      </c>
      <c r="H247" s="154">
        <v>76.572999999999993</v>
      </c>
      <c r="I247" s="155"/>
      <c r="J247" s="156">
        <f>ROUND(I247*H247,2)</f>
        <v>0</v>
      </c>
      <c r="K247" s="152" t="s">
        <v>315</v>
      </c>
      <c r="L247" s="34"/>
      <c r="M247" s="157" t="s">
        <v>1</v>
      </c>
      <c r="N247" s="158" t="s">
        <v>40</v>
      </c>
      <c r="O247" s="59"/>
      <c r="P247" s="159">
        <f>O247*H247</f>
        <v>0</v>
      </c>
      <c r="Q247" s="159">
        <v>0</v>
      </c>
      <c r="R247" s="159">
        <f>Q247*H247</f>
        <v>0</v>
      </c>
      <c r="S247" s="159">
        <v>1.0489999999999999E-2</v>
      </c>
      <c r="T247" s="160">
        <f>S247*H247</f>
        <v>0.80325076999999989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1" t="s">
        <v>242</v>
      </c>
      <c r="AT247" s="161" t="s">
        <v>137</v>
      </c>
      <c r="AU247" s="161" t="s">
        <v>83</v>
      </c>
      <c r="AY247" s="18" t="s">
        <v>134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8" t="s">
        <v>81</v>
      </c>
      <c r="BK247" s="162">
        <f>ROUND(I247*H247,2)</f>
        <v>0</v>
      </c>
      <c r="BL247" s="18" t="s">
        <v>242</v>
      </c>
      <c r="BM247" s="161" t="s">
        <v>316</v>
      </c>
    </row>
    <row r="248" spans="1:65" s="2" customFormat="1" ht="19.5">
      <c r="A248" s="33"/>
      <c r="B248" s="34"/>
      <c r="C248" s="33"/>
      <c r="D248" s="163" t="s">
        <v>143</v>
      </c>
      <c r="E248" s="33"/>
      <c r="F248" s="164" t="s">
        <v>317</v>
      </c>
      <c r="G248" s="33"/>
      <c r="H248" s="33"/>
      <c r="I248" s="165"/>
      <c r="J248" s="33"/>
      <c r="K248" s="33"/>
      <c r="L248" s="34"/>
      <c r="M248" s="166"/>
      <c r="N248" s="167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143</v>
      </c>
      <c r="AU248" s="18" t="s">
        <v>83</v>
      </c>
    </row>
    <row r="249" spans="1:65" s="14" customFormat="1">
      <c r="B249" s="176"/>
      <c r="D249" s="163" t="s">
        <v>144</v>
      </c>
      <c r="E249" s="177" t="s">
        <v>1</v>
      </c>
      <c r="F249" s="178" t="s">
        <v>318</v>
      </c>
      <c r="H249" s="177" t="s">
        <v>1</v>
      </c>
      <c r="I249" s="179"/>
      <c r="L249" s="176"/>
      <c r="M249" s="180"/>
      <c r="N249" s="181"/>
      <c r="O249" s="181"/>
      <c r="P249" s="181"/>
      <c r="Q249" s="181"/>
      <c r="R249" s="181"/>
      <c r="S249" s="181"/>
      <c r="T249" s="182"/>
      <c r="AT249" s="177" t="s">
        <v>144</v>
      </c>
      <c r="AU249" s="177" t="s">
        <v>83</v>
      </c>
      <c r="AV249" s="14" t="s">
        <v>81</v>
      </c>
      <c r="AW249" s="14" t="s">
        <v>32</v>
      </c>
      <c r="AX249" s="14" t="s">
        <v>75</v>
      </c>
      <c r="AY249" s="177" t="s">
        <v>134</v>
      </c>
    </row>
    <row r="250" spans="1:65" s="13" customFormat="1">
      <c r="B250" s="168"/>
      <c r="D250" s="163" t="s">
        <v>144</v>
      </c>
      <c r="E250" s="169" t="s">
        <v>1</v>
      </c>
      <c r="F250" s="170" t="s">
        <v>319</v>
      </c>
      <c r="H250" s="171">
        <v>51.78</v>
      </c>
      <c r="I250" s="172"/>
      <c r="L250" s="168"/>
      <c r="M250" s="173"/>
      <c r="N250" s="174"/>
      <c r="O250" s="174"/>
      <c r="P250" s="174"/>
      <c r="Q250" s="174"/>
      <c r="R250" s="174"/>
      <c r="S250" s="174"/>
      <c r="T250" s="175"/>
      <c r="AT250" s="169" t="s">
        <v>144</v>
      </c>
      <c r="AU250" s="169" t="s">
        <v>83</v>
      </c>
      <c r="AV250" s="13" t="s">
        <v>83</v>
      </c>
      <c r="AW250" s="13" t="s">
        <v>32</v>
      </c>
      <c r="AX250" s="13" t="s">
        <v>75</v>
      </c>
      <c r="AY250" s="169" t="s">
        <v>134</v>
      </c>
    </row>
    <row r="251" spans="1:65" s="13" customFormat="1">
      <c r="B251" s="168"/>
      <c r="D251" s="163" t="s">
        <v>144</v>
      </c>
      <c r="E251" s="169" t="s">
        <v>1</v>
      </c>
      <c r="F251" s="170" t="s">
        <v>320</v>
      </c>
      <c r="H251" s="171">
        <v>24.792999999999999</v>
      </c>
      <c r="I251" s="172"/>
      <c r="L251" s="168"/>
      <c r="M251" s="173"/>
      <c r="N251" s="174"/>
      <c r="O251" s="174"/>
      <c r="P251" s="174"/>
      <c r="Q251" s="174"/>
      <c r="R251" s="174"/>
      <c r="S251" s="174"/>
      <c r="T251" s="175"/>
      <c r="AT251" s="169" t="s">
        <v>144</v>
      </c>
      <c r="AU251" s="169" t="s">
        <v>83</v>
      </c>
      <c r="AV251" s="13" t="s">
        <v>83</v>
      </c>
      <c r="AW251" s="13" t="s">
        <v>32</v>
      </c>
      <c r="AX251" s="13" t="s">
        <v>75</v>
      </c>
      <c r="AY251" s="169" t="s">
        <v>134</v>
      </c>
    </row>
    <row r="252" spans="1:65" s="16" customFormat="1">
      <c r="B252" s="191"/>
      <c r="D252" s="163" t="s">
        <v>144</v>
      </c>
      <c r="E252" s="192" t="s">
        <v>1</v>
      </c>
      <c r="F252" s="193" t="s">
        <v>182</v>
      </c>
      <c r="H252" s="194">
        <v>76.572999999999993</v>
      </c>
      <c r="I252" s="195"/>
      <c r="L252" s="191"/>
      <c r="M252" s="196"/>
      <c r="N252" s="197"/>
      <c r="O252" s="197"/>
      <c r="P252" s="197"/>
      <c r="Q252" s="197"/>
      <c r="R252" s="197"/>
      <c r="S252" s="197"/>
      <c r="T252" s="198"/>
      <c r="AT252" s="192" t="s">
        <v>144</v>
      </c>
      <c r="AU252" s="192" t="s">
        <v>83</v>
      </c>
      <c r="AV252" s="16" t="s">
        <v>141</v>
      </c>
      <c r="AW252" s="16" t="s">
        <v>32</v>
      </c>
      <c r="AX252" s="16" t="s">
        <v>81</v>
      </c>
      <c r="AY252" s="192" t="s">
        <v>134</v>
      </c>
    </row>
    <row r="253" spans="1:65" s="2" customFormat="1" ht="21.75" customHeight="1">
      <c r="A253" s="33"/>
      <c r="B253" s="149"/>
      <c r="C253" s="150" t="s">
        <v>321</v>
      </c>
      <c r="D253" s="150" t="s">
        <v>137</v>
      </c>
      <c r="E253" s="151" t="s">
        <v>322</v>
      </c>
      <c r="F253" s="152" t="s">
        <v>323</v>
      </c>
      <c r="G253" s="153" t="s">
        <v>324</v>
      </c>
      <c r="H253" s="154">
        <v>18.75</v>
      </c>
      <c r="I253" s="155"/>
      <c r="J253" s="156">
        <f>ROUND(I253*H253,2)</f>
        <v>0</v>
      </c>
      <c r="K253" s="152" t="s">
        <v>155</v>
      </c>
      <c r="L253" s="34"/>
      <c r="M253" s="157" t="s">
        <v>1</v>
      </c>
      <c r="N253" s="158" t="s">
        <v>40</v>
      </c>
      <c r="O253" s="59"/>
      <c r="P253" s="159">
        <f>O253*H253</f>
        <v>0</v>
      </c>
      <c r="Q253" s="159">
        <v>5.0299999999999997E-3</v>
      </c>
      <c r="R253" s="159">
        <f>Q253*H253</f>
        <v>9.4312499999999994E-2</v>
      </c>
      <c r="S253" s="159">
        <v>0</v>
      </c>
      <c r="T253" s="16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1" t="s">
        <v>242</v>
      </c>
      <c r="AT253" s="161" t="s">
        <v>137</v>
      </c>
      <c r="AU253" s="161" t="s">
        <v>83</v>
      </c>
      <c r="AY253" s="18" t="s">
        <v>134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8" t="s">
        <v>81</v>
      </c>
      <c r="BK253" s="162">
        <f>ROUND(I253*H253,2)</f>
        <v>0</v>
      </c>
      <c r="BL253" s="18" t="s">
        <v>242</v>
      </c>
      <c r="BM253" s="161" t="s">
        <v>325</v>
      </c>
    </row>
    <row r="254" spans="1:65" s="2" customFormat="1" ht="29.25">
      <c r="A254" s="33"/>
      <c r="B254" s="34"/>
      <c r="C254" s="33"/>
      <c r="D254" s="163" t="s">
        <v>143</v>
      </c>
      <c r="E254" s="33"/>
      <c r="F254" s="164" t="s">
        <v>326</v>
      </c>
      <c r="G254" s="33"/>
      <c r="H254" s="33"/>
      <c r="I254" s="165"/>
      <c r="J254" s="33"/>
      <c r="K254" s="33"/>
      <c r="L254" s="34"/>
      <c r="M254" s="166"/>
      <c r="N254" s="167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143</v>
      </c>
      <c r="AU254" s="18" t="s">
        <v>83</v>
      </c>
    </row>
    <row r="255" spans="1:65" s="14" customFormat="1">
      <c r="B255" s="176"/>
      <c r="D255" s="163" t="s">
        <v>144</v>
      </c>
      <c r="E255" s="177" t="s">
        <v>1</v>
      </c>
      <c r="F255" s="178" t="s">
        <v>327</v>
      </c>
      <c r="H255" s="177" t="s">
        <v>1</v>
      </c>
      <c r="I255" s="179"/>
      <c r="L255" s="176"/>
      <c r="M255" s="180"/>
      <c r="N255" s="181"/>
      <c r="O255" s="181"/>
      <c r="P255" s="181"/>
      <c r="Q255" s="181"/>
      <c r="R255" s="181"/>
      <c r="S255" s="181"/>
      <c r="T255" s="182"/>
      <c r="AT255" s="177" t="s">
        <v>144</v>
      </c>
      <c r="AU255" s="177" t="s">
        <v>83</v>
      </c>
      <c r="AV255" s="14" t="s">
        <v>81</v>
      </c>
      <c r="AW255" s="14" t="s">
        <v>32</v>
      </c>
      <c r="AX255" s="14" t="s">
        <v>75</v>
      </c>
      <c r="AY255" s="177" t="s">
        <v>134</v>
      </c>
    </row>
    <row r="256" spans="1:65" s="13" customFormat="1">
      <c r="B256" s="168"/>
      <c r="D256" s="163" t="s">
        <v>144</v>
      </c>
      <c r="E256" s="169" t="s">
        <v>1</v>
      </c>
      <c r="F256" s="170" t="s">
        <v>328</v>
      </c>
      <c r="H256" s="171">
        <v>18.75</v>
      </c>
      <c r="I256" s="172"/>
      <c r="L256" s="168"/>
      <c r="M256" s="173"/>
      <c r="N256" s="174"/>
      <c r="O256" s="174"/>
      <c r="P256" s="174"/>
      <c r="Q256" s="174"/>
      <c r="R256" s="174"/>
      <c r="S256" s="174"/>
      <c r="T256" s="175"/>
      <c r="AT256" s="169" t="s">
        <v>144</v>
      </c>
      <c r="AU256" s="169" t="s">
        <v>83</v>
      </c>
      <c r="AV256" s="13" t="s">
        <v>83</v>
      </c>
      <c r="AW256" s="13" t="s">
        <v>32</v>
      </c>
      <c r="AX256" s="13" t="s">
        <v>81</v>
      </c>
      <c r="AY256" s="169" t="s">
        <v>134</v>
      </c>
    </row>
    <row r="257" spans="1:65" s="2" customFormat="1" ht="21.75" customHeight="1">
      <c r="A257" s="33"/>
      <c r="B257" s="149"/>
      <c r="C257" s="150" t="s">
        <v>329</v>
      </c>
      <c r="D257" s="150" t="s">
        <v>137</v>
      </c>
      <c r="E257" s="151" t="s">
        <v>330</v>
      </c>
      <c r="F257" s="152" t="s">
        <v>331</v>
      </c>
      <c r="G257" s="153" t="s">
        <v>149</v>
      </c>
      <c r="H257" s="154">
        <v>5.625</v>
      </c>
      <c r="I257" s="155"/>
      <c r="J257" s="156">
        <f>ROUND(I257*H257,2)</f>
        <v>0</v>
      </c>
      <c r="K257" s="152" t="s">
        <v>155</v>
      </c>
      <c r="L257" s="34"/>
      <c r="M257" s="157" t="s">
        <v>1</v>
      </c>
      <c r="N257" s="158" t="s">
        <v>40</v>
      </c>
      <c r="O257" s="59"/>
      <c r="P257" s="159">
        <f>O257*H257</f>
        <v>0</v>
      </c>
      <c r="Q257" s="159">
        <v>6.9999999999999999E-4</v>
      </c>
      <c r="R257" s="159">
        <f>Q257*H257</f>
        <v>3.9375E-3</v>
      </c>
      <c r="S257" s="159">
        <v>0</v>
      </c>
      <c r="T257" s="160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1" t="s">
        <v>242</v>
      </c>
      <c r="AT257" s="161" t="s">
        <v>137</v>
      </c>
      <c r="AU257" s="161" t="s">
        <v>83</v>
      </c>
      <c r="AY257" s="18" t="s">
        <v>134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8" t="s">
        <v>81</v>
      </c>
      <c r="BK257" s="162">
        <f>ROUND(I257*H257,2)</f>
        <v>0</v>
      </c>
      <c r="BL257" s="18" t="s">
        <v>242</v>
      </c>
      <c r="BM257" s="161" t="s">
        <v>332</v>
      </c>
    </row>
    <row r="258" spans="1:65" s="2" customFormat="1" ht="19.5">
      <c r="A258" s="33"/>
      <c r="B258" s="34"/>
      <c r="C258" s="33"/>
      <c r="D258" s="163" t="s">
        <v>143</v>
      </c>
      <c r="E258" s="33"/>
      <c r="F258" s="164" t="s">
        <v>333</v>
      </c>
      <c r="G258" s="33"/>
      <c r="H258" s="33"/>
      <c r="I258" s="165"/>
      <c r="J258" s="33"/>
      <c r="K258" s="33"/>
      <c r="L258" s="34"/>
      <c r="M258" s="166"/>
      <c r="N258" s="167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143</v>
      </c>
      <c r="AU258" s="18" t="s">
        <v>83</v>
      </c>
    </row>
    <row r="259" spans="1:65" s="13" customFormat="1">
      <c r="B259" s="168"/>
      <c r="D259" s="163" t="s">
        <v>144</v>
      </c>
      <c r="E259" s="169" t="s">
        <v>1</v>
      </c>
      <c r="F259" s="170" t="s">
        <v>334</v>
      </c>
      <c r="H259" s="171">
        <v>5.625</v>
      </c>
      <c r="I259" s="172"/>
      <c r="L259" s="168"/>
      <c r="M259" s="173"/>
      <c r="N259" s="174"/>
      <c r="O259" s="174"/>
      <c r="P259" s="174"/>
      <c r="Q259" s="174"/>
      <c r="R259" s="174"/>
      <c r="S259" s="174"/>
      <c r="T259" s="175"/>
      <c r="AT259" s="169" t="s">
        <v>144</v>
      </c>
      <c r="AU259" s="169" t="s">
        <v>83</v>
      </c>
      <c r="AV259" s="13" t="s">
        <v>83</v>
      </c>
      <c r="AW259" s="13" t="s">
        <v>32</v>
      </c>
      <c r="AX259" s="13" t="s">
        <v>81</v>
      </c>
      <c r="AY259" s="169" t="s">
        <v>134</v>
      </c>
    </row>
    <row r="260" spans="1:65" s="2" customFormat="1" ht="24.2" customHeight="1">
      <c r="A260" s="33"/>
      <c r="B260" s="149"/>
      <c r="C260" s="150" t="s">
        <v>335</v>
      </c>
      <c r="D260" s="150" t="s">
        <v>137</v>
      </c>
      <c r="E260" s="151" t="s">
        <v>336</v>
      </c>
      <c r="F260" s="152" t="s">
        <v>337</v>
      </c>
      <c r="G260" s="153" t="s">
        <v>235</v>
      </c>
      <c r="H260" s="154">
        <v>3.665</v>
      </c>
      <c r="I260" s="155"/>
      <c r="J260" s="156">
        <f>ROUND(I260*H260,2)</f>
        <v>0</v>
      </c>
      <c r="K260" s="152" t="s">
        <v>155</v>
      </c>
      <c r="L260" s="34"/>
      <c r="M260" s="157" t="s">
        <v>1</v>
      </c>
      <c r="N260" s="158" t="s">
        <v>40</v>
      </c>
      <c r="O260" s="59"/>
      <c r="P260" s="159">
        <f>O260*H260</f>
        <v>0</v>
      </c>
      <c r="Q260" s="159">
        <v>0</v>
      </c>
      <c r="R260" s="159">
        <f>Q260*H260</f>
        <v>0</v>
      </c>
      <c r="S260" s="159">
        <v>0</v>
      </c>
      <c r="T260" s="160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1" t="s">
        <v>242</v>
      </c>
      <c r="AT260" s="161" t="s">
        <v>137</v>
      </c>
      <c r="AU260" s="161" t="s">
        <v>83</v>
      </c>
      <c r="AY260" s="18" t="s">
        <v>134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8" t="s">
        <v>81</v>
      </c>
      <c r="BK260" s="162">
        <f>ROUND(I260*H260,2)</f>
        <v>0</v>
      </c>
      <c r="BL260" s="18" t="s">
        <v>242</v>
      </c>
      <c r="BM260" s="161" t="s">
        <v>338</v>
      </c>
    </row>
    <row r="261" spans="1:65" s="2" customFormat="1" ht="39">
      <c r="A261" s="33"/>
      <c r="B261" s="34"/>
      <c r="C261" s="33"/>
      <c r="D261" s="163" t="s">
        <v>143</v>
      </c>
      <c r="E261" s="33"/>
      <c r="F261" s="164" t="s">
        <v>339</v>
      </c>
      <c r="G261" s="33"/>
      <c r="H261" s="33"/>
      <c r="I261" s="165"/>
      <c r="J261" s="33"/>
      <c r="K261" s="33"/>
      <c r="L261" s="34"/>
      <c r="M261" s="166"/>
      <c r="N261" s="167"/>
      <c r="O261" s="59"/>
      <c r="P261" s="59"/>
      <c r="Q261" s="59"/>
      <c r="R261" s="59"/>
      <c r="S261" s="59"/>
      <c r="T261" s="60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143</v>
      </c>
      <c r="AU261" s="18" t="s">
        <v>83</v>
      </c>
    </row>
    <row r="262" spans="1:65" s="12" customFormat="1" ht="22.9" customHeight="1">
      <c r="B262" s="136"/>
      <c r="D262" s="137" t="s">
        <v>74</v>
      </c>
      <c r="E262" s="147" t="s">
        <v>340</v>
      </c>
      <c r="F262" s="147" t="s">
        <v>341</v>
      </c>
      <c r="I262" s="139"/>
      <c r="J262" s="148">
        <f>BK262</f>
        <v>0</v>
      </c>
      <c r="L262" s="136"/>
      <c r="M262" s="141"/>
      <c r="N262" s="142"/>
      <c r="O262" s="142"/>
      <c r="P262" s="143">
        <f>SUM(P263:P271)</f>
        <v>0</v>
      </c>
      <c r="Q262" s="142"/>
      <c r="R262" s="143">
        <f>SUM(R263:R271)</f>
        <v>0</v>
      </c>
      <c r="S262" s="142"/>
      <c r="T262" s="144">
        <f>SUM(T263:T271)</f>
        <v>0.91200000000000003</v>
      </c>
      <c r="AR262" s="137" t="s">
        <v>83</v>
      </c>
      <c r="AT262" s="145" t="s">
        <v>74</v>
      </c>
      <c r="AU262" s="145" t="s">
        <v>81</v>
      </c>
      <c r="AY262" s="137" t="s">
        <v>134</v>
      </c>
      <c r="BK262" s="146">
        <f>SUM(BK263:BK271)</f>
        <v>0</v>
      </c>
    </row>
    <row r="263" spans="1:65" s="2" customFormat="1" ht="24.2" customHeight="1">
      <c r="A263" s="33"/>
      <c r="B263" s="149"/>
      <c r="C263" s="150" t="s">
        <v>342</v>
      </c>
      <c r="D263" s="150" t="s">
        <v>137</v>
      </c>
      <c r="E263" s="151" t="s">
        <v>343</v>
      </c>
      <c r="F263" s="152" t="s">
        <v>344</v>
      </c>
      <c r="G263" s="153" t="s">
        <v>140</v>
      </c>
      <c r="H263" s="154">
        <v>1</v>
      </c>
      <c r="I263" s="155"/>
      <c r="J263" s="156">
        <f>ROUND(I263*H263,2)</f>
        <v>0</v>
      </c>
      <c r="K263" s="152" t="s">
        <v>1</v>
      </c>
      <c r="L263" s="34"/>
      <c r="M263" s="157" t="s">
        <v>1</v>
      </c>
      <c r="N263" s="158" t="s">
        <v>40</v>
      </c>
      <c r="O263" s="59"/>
      <c r="P263" s="159">
        <f>O263*H263</f>
        <v>0</v>
      </c>
      <c r="Q263" s="159">
        <v>0</v>
      </c>
      <c r="R263" s="159">
        <f>Q263*H263</f>
        <v>0</v>
      </c>
      <c r="S263" s="159">
        <v>0</v>
      </c>
      <c r="T263" s="16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1" t="s">
        <v>242</v>
      </c>
      <c r="AT263" s="161" t="s">
        <v>137</v>
      </c>
      <c r="AU263" s="161" t="s">
        <v>83</v>
      </c>
      <c r="AY263" s="18" t="s">
        <v>134</v>
      </c>
      <c r="BE263" s="162">
        <f>IF(N263="základní",J263,0)</f>
        <v>0</v>
      </c>
      <c r="BF263" s="162">
        <f>IF(N263="snížená",J263,0)</f>
        <v>0</v>
      </c>
      <c r="BG263" s="162">
        <f>IF(N263="zákl. přenesená",J263,0)</f>
        <v>0</v>
      </c>
      <c r="BH263" s="162">
        <f>IF(N263="sníž. přenesená",J263,0)</f>
        <v>0</v>
      </c>
      <c r="BI263" s="162">
        <f>IF(N263="nulová",J263,0)</f>
        <v>0</v>
      </c>
      <c r="BJ263" s="18" t="s">
        <v>81</v>
      </c>
      <c r="BK263" s="162">
        <f>ROUND(I263*H263,2)</f>
        <v>0</v>
      </c>
      <c r="BL263" s="18" t="s">
        <v>242</v>
      </c>
      <c r="BM263" s="161" t="s">
        <v>345</v>
      </c>
    </row>
    <row r="264" spans="1:65" s="2" customFormat="1" ht="19.5">
      <c r="A264" s="33"/>
      <c r="B264" s="34"/>
      <c r="C264" s="33"/>
      <c r="D264" s="163" t="s">
        <v>143</v>
      </c>
      <c r="E264" s="33"/>
      <c r="F264" s="164" t="s">
        <v>344</v>
      </c>
      <c r="G264" s="33"/>
      <c r="H264" s="33"/>
      <c r="I264" s="165"/>
      <c r="J264" s="33"/>
      <c r="K264" s="33"/>
      <c r="L264" s="34"/>
      <c r="M264" s="166"/>
      <c r="N264" s="167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143</v>
      </c>
      <c r="AU264" s="18" t="s">
        <v>83</v>
      </c>
    </row>
    <row r="265" spans="1:65" s="13" customFormat="1">
      <c r="B265" s="168"/>
      <c r="D265" s="163" t="s">
        <v>144</v>
      </c>
      <c r="E265" s="169" t="s">
        <v>1</v>
      </c>
      <c r="F265" s="170" t="s">
        <v>346</v>
      </c>
      <c r="H265" s="171">
        <v>1</v>
      </c>
      <c r="I265" s="172"/>
      <c r="L265" s="168"/>
      <c r="M265" s="173"/>
      <c r="N265" s="174"/>
      <c r="O265" s="174"/>
      <c r="P265" s="174"/>
      <c r="Q265" s="174"/>
      <c r="R265" s="174"/>
      <c r="S265" s="174"/>
      <c r="T265" s="175"/>
      <c r="AT265" s="169" t="s">
        <v>144</v>
      </c>
      <c r="AU265" s="169" t="s">
        <v>83</v>
      </c>
      <c r="AV265" s="13" t="s">
        <v>83</v>
      </c>
      <c r="AW265" s="13" t="s">
        <v>32</v>
      </c>
      <c r="AX265" s="13" t="s">
        <v>81</v>
      </c>
      <c r="AY265" s="169" t="s">
        <v>134</v>
      </c>
    </row>
    <row r="266" spans="1:65" s="2" customFormat="1" ht="24.2" customHeight="1">
      <c r="A266" s="33"/>
      <c r="B266" s="149"/>
      <c r="C266" s="150" t="s">
        <v>347</v>
      </c>
      <c r="D266" s="150" t="s">
        <v>137</v>
      </c>
      <c r="E266" s="151" t="s">
        <v>348</v>
      </c>
      <c r="F266" s="152" t="s">
        <v>349</v>
      </c>
      <c r="G266" s="153" t="s">
        <v>350</v>
      </c>
      <c r="H266" s="154">
        <v>38</v>
      </c>
      <c r="I266" s="155"/>
      <c r="J266" s="156">
        <f>ROUND(I266*H266,2)</f>
        <v>0</v>
      </c>
      <c r="K266" s="152" t="s">
        <v>155</v>
      </c>
      <c r="L266" s="34"/>
      <c r="M266" s="157" t="s">
        <v>1</v>
      </c>
      <c r="N266" s="158" t="s">
        <v>40</v>
      </c>
      <c r="O266" s="59"/>
      <c r="P266" s="159">
        <f>O266*H266</f>
        <v>0</v>
      </c>
      <c r="Q266" s="159">
        <v>0</v>
      </c>
      <c r="R266" s="159">
        <f>Q266*H266</f>
        <v>0</v>
      </c>
      <c r="S266" s="159">
        <v>2.4E-2</v>
      </c>
      <c r="T266" s="160">
        <f>S266*H266</f>
        <v>0.91200000000000003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1" t="s">
        <v>242</v>
      </c>
      <c r="AT266" s="161" t="s">
        <v>137</v>
      </c>
      <c r="AU266" s="161" t="s">
        <v>83</v>
      </c>
      <c r="AY266" s="18" t="s">
        <v>134</v>
      </c>
      <c r="BE266" s="162">
        <f>IF(N266="základní",J266,0)</f>
        <v>0</v>
      </c>
      <c r="BF266" s="162">
        <f>IF(N266="snížená",J266,0)</f>
        <v>0</v>
      </c>
      <c r="BG266" s="162">
        <f>IF(N266="zákl. přenesená",J266,0)</f>
        <v>0</v>
      </c>
      <c r="BH266" s="162">
        <f>IF(N266="sníž. přenesená",J266,0)</f>
        <v>0</v>
      </c>
      <c r="BI266" s="162">
        <f>IF(N266="nulová",J266,0)</f>
        <v>0</v>
      </c>
      <c r="BJ266" s="18" t="s">
        <v>81</v>
      </c>
      <c r="BK266" s="162">
        <f>ROUND(I266*H266,2)</f>
        <v>0</v>
      </c>
      <c r="BL266" s="18" t="s">
        <v>242</v>
      </c>
      <c r="BM266" s="161" t="s">
        <v>351</v>
      </c>
    </row>
    <row r="267" spans="1:65" s="2" customFormat="1" ht="19.5">
      <c r="A267" s="33"/>
      <c r="B267" s="34"/>
      <c r="C267" s="33"/>
      <c r="D267" s="163" t="s">
        <v>143</v>
      </c>
      <c r="E267" s="33"/>
      <c r="F267" s="164" t="s">
        <v>352</v>
      </c>
      <c r="G267" s="33"/>
      <c r="H267" s="33"/>
      <c r="I267" s="165"/>
      <c r="J267" s="33"/>
      <c r="K267" s="33"/>
      <c r="L267" s="34"/>
      <c r="M267" s="166"/>
      <c r="N267" s="167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143</v>
      </c>
      <c r="AU267" s="18" t="s">
        <v>83</v>
      </c>
    </row>
    <row r="268" spans="1:65" s="14" customFormat="1">
      <c r="B268" s="176"/>
      <c r="D268" s="163" t="s">
        <v>144</v>
      </c>
      <c r="E268" s="177" t="s">
        <v>1</v>
      </c>
      <c r="F268" s="178" t="s">
        <v>353</v>
      </c>
      <c r="H268" s="177" t="s">
        <v>1</v>
      </c>
      <c r="I268" s="179"/>
      <c r="L268" s="176"/>
      <c r="M268" s="180"/>
      <c r="N268" s="181"/>
      <c r="O268" s="181"/>
      <c r="P268" s="181"/>
      <c r="Q268" s="181"/>
      <c r="R268" s="181"/>
      <c r="S268" s="181"/>
      <c r="T268" s="182"/>
      <c r="AT268" s="177" t="s">
        <v>144</v>
      </c>
      <c r="AU268" s="177" t="s">
        <v>83</v>
      </c>
      <c r="AV268" s="14" t="s">
        <v>81</v>
      </c>
      <c r="AW268" s="14" t="s">
        <v>32</v>
      </c>
      <c r="AX268" s="14" t="s">
        <v>75</v>
      </c>
      <c r="AY268" s="177" t="s">
        <v>134</v>
      </c>
    </row>
    <row r="269" spans="1:65" s="13" customFormat="1">
      <c r="B269" s="168"/>
      <c r="D269" s="163" t="s">
        <v>144</v>
      </c>
      <c r="E269" s="169" t="s">
        <v>1</v>
      </c>
      <c r="F269" s="170" t="s">
        <v>354</v>
      </c>
      <c r="H269" s="171">
        <v>19</v>
      </c>
      <c r="I269" s="172"/>
      <c r="L269" s="168"/>
      <c r="M269" s="173"/>
      <c r="N269" s="174"/>
      <c r="O269" s="174"/>
      <c r="P269" s="174"/>
      <c r="Q269" s="174"/>
      <c r="R269" s="174"/>
      <c r="S269" s="174"/>
      <c r="T269" s="175"/>
      <c r="AT269" s="169" t="s">
        <v>144</v>
      </c>
      <c r="AU269" s="169" t="s">
        <v>83</v>
      </c>
      <c r="AV269" s="13" t="s">
        <v>83</v>
      </c>
      <c r="AW269" s="13" t="s">
        <v>32</v>
      </c>
      <c r="AX269" s="13" t="s">
        <v>75</v>
      </c>
      <c r="AY269" s="169" t="s">
        <v>134</v>
      </c>
    </row>
    <row r="270" spans="1:65" s="13" customFormat="1">
      <c r="B270" s="168"/>
      <c r="D270" s="163" t="s">
        <v>144</v>
      </c>
      <c r="E270" s="169" t="s">
        <v>1</v>
      </c>
      <c r="F270" s="170" t="s">
        <v>355</v>
      </c>
      <c r="H270" s="171">
        <v>19</v>
      </c>
      <c r="I270" s="172"/>
      <c r="L270" s="168"/>
      <c r="M270" s="173"/>
      <c r="N270" s="174"/>
      <c r="O270" s="174"/>
      <c r="P270" s="174"/>
      <c r="Q270" s="174"/>
      <c r="R270" s="174"/>
      <c r="S270" s="174"/>
      <c r="T270" s="175"/>
      <c r="AT270" s="169" t="s">
        <v>144</v>
      </c>
      <c r="AU270" s="169" t="s">
        <v>83</v>
      </c>
      <c r="AV270" s="13" t="s">
        <v>83</v>
      </c>
      <c r="AW270" s="13" t="s">
        <v>32</v>
      </c>
      <c r="AX270" s="13" t="s">
        <v>75</v>
      </c>
      <c r="AY270" s="169" t="s">
        <v>134</v>
      </c>
    </row>
    <row r="271" spans="1:65" s="16" customFormat="1">
      <c r="B271" s="191"/>
      <c r="D271" s="163" t="s">
        <v>144</v>
      </c>
      <c r="E271" s="192" t="s">
        <v>1</v>
      </c>
      <c r="F271" s="193" t="s">
        <v>182</v>
      </c>
      <c r="H271" s="194">
        <v>38</v>
      </c>
      <c r="I271" s="195"/>
      <c r="L271" s="191"/>
      <c r="M271" s="196"/>
      <c r="N271" s="197"/>
      <c r="O271" s="197"/>
      <c r="P271" s="197"/>
      <c r="Q271" s="197"/>
      <c r="R271" s="197"/>
      <c r="S271" s="197"/>
      <c r="T271" s="198"/>
      <c r="AT271" s="192" t="s">
        <v>144</v>
      </c>
      <c r="AU271" s="192" t="s">
        <v>83</v>
      </c>
      <c r="AV271" s="16" t="s">
        <v>141</v>
      </c>
      <c r="AW271" s="16" t="s">
        <v>32</v>
      </c>
      <c r="AX271" s="16" t="s">
        <v>81</v>
      </c>
      <c r="AY271" s="192" t="s">
        <v>134</v>
      </c>
    </row>
    <row r="272" spans="1:65" s="12" customFormat="1" ht="22.9" customHeight="1">
      <c r="B272" s="136"/>
      <c r="D272" s="137" t="s">
        <v>74</v>
      </c>
      <c r="E272" s="147" t="s">
        <v>356</v>
      </c>
      <c r="F272" s="147" t="s">
        <v>357</v>
      </c>
      <c r="I272" s="139"/>
      <c r="J272" s="148">
        <f>BK272</f>
        <v>38500</v>
      </c>
      <c r="L272" s="136"/>
      <c r="M272" s="141"/>
      <c r="N272" s="142"/>
      <c r="O272" s="142"/>
      <c r="P272" s="143">
        <f>SUM(P273:P285)</f>
        <v>0</v>
      </c>
      <c r="Q272" s="142"/>
      <c r="R272" s="143">
        <f>SUM(R273:R285)</f>
        <v>0.96399999999999997</v>
      </c>
      <c r="S272" s="142"/>
      <c r="T272" s="144">
        <f>SUM(T273:T285)</f>
        <v>1.3599999999999999</v>
      </c>
      <c r="AR272" s="137" t="s">
        <v>83</v>
      </c>
      <c r="AT272" s="145" t="s">
        <v>74</v>
      </c>
      <c r="AU272" s="145" t="s">
        <v>81</v>
      </c>
      <c r="AY272" s="137" t="s">
        <v>134</v>
      </c>
      <c r="BK272" s="146">
        <f>SUM(BK273:BK285)</f>
        <v>38500</v>
      </c>
    </row>
    <row r="273" spans="1:65" s="2" customFormat="1" ht="16.5" customHeight="1">
      <c r="A273" s="33"/>
      <c r="B273" s="149"/>
      <c r="C273" s="150" t="s">
        <v>283</v>
      </c>
      <c r="D273" s="150" t="s">
        <v>137</v>
      </c>
      <c r="E273" s="151" t="s">
        <v>358</v>
      </c>
      <c r="F273" s="152" t="s">
        <v>359</v>
      </c>
      <c r="G273" s="153" t="s">
        <v>149</v>
      </c>
      <c r="H273" s="154">
        <v>50</v>
      </c>
      <c r="I273" s="155"/>
      <c r="J273" s="156">
        <f>ROUND(I273*H273,2)</f>
        <v>0</v>
      </c>
      <c r="K273" s="152" t="s">
        <v>155</v>
      </c>
      <c r="L273" s="34"/>
      <c r="M273" s="157" t="s">
        <v>1</v>
      </c>
      <c r="N273" s="158" t="s">
        <v>40</v>
      </c>
      <c r="O273" s="59"/>
      <c r="P273" s="159">
        <f>O273*H273</f>
        <v>0</v>
      </c>
      <c r="Q273" s="159">
        <v>2.9999999999999997E-4</v>
      </c>
      <c r="R273" s="159">
        <f>Q273*H273</f>
        <v>1.4999999999999999E-2</v>
      </c>
      <c r="S273" s="159">
        <v>0</v>
      </c>
      <c r="T273" s="16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1" t="s">
        <v>242</v>
      </c>
      <c r="AT273" s="161" t="s">
        <v>137</v>
      </c>
      <c r="AU273" s="161" t="s">
        <v>83</v>
      </c>
      <c r="AY273" s="18" t="s">
        <v>134</v>
      </c>
      <c r="BE273" s="162">
        <f>IF(N273="základní",J273,0)</f>
        <v>0</v>
      </c>
      <c r="BF273" s="162">
        <f>IF(N273="snížená",J273,0)</f>
        <v>0</v>
      </c>
      <c r="BG273" s="162">
        <f>IF(N273="zákl. přenesená",J273,0)</f>
        <v>0</v>
      </c>
      <c r="BH273" s="162">
        <f>IF(N273="sníž. přenesená",J273,0)</f>
        <v>0</v>
      </c>
      <c r="BI273" s="162">
        <f>IF(N273="nulová",J273,0)</f>
        <v>0</v>
      </c>
      <c r="BJ273" s="18" t="s">
        <v>81</v>
      </c>
      <c r="BK273" s="162">
        <f>ROUND(I273*H273,2)</f>
        <v>0</v>
      </c>
      <c r="BL273" s="18" t="s">
        <v>242</v>
      </c>
      <c r="BM273" s="161" t="s">
        <v>360</v>
      </c>
    </row>
    <row r="274" spans="1:65" s="2" customFormat="1" ht="19.5">
      <c r="A274" s="33"/>
      <c r="B274" s="34"/>
      <c r="C274" s="33"/>
      <c r="D274" s="163" t="s">
        <v>143</v>
      </c>
      <c r="E274" s="33"/>
      <c r="F274" s="164" t="s">
        <v>361</v>
      </c>
      <c r="G274" s="33"/>
      <c r="H274" s="33"/>
      <c r="I274" s="165"/>
      <c r="J274" s="33"/>
      <c r="K274" s="33"/>
      <c r="L274" s="34"/>
      <c r="M274" s="166"/>
      <c r="N274" s="167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143</v>
      </c>
      <c r="AU274" s="18" t="s">
        <v>83</v>
      </c>
    </row>
    <row r="275" spans="1:65" s="2" customFormat="1" ht="24.2" customHeight="1">
      <c r="A275" s="33"/>
      <c r="B275" s="149"/>
      <c r="C275" s="150" t="s">
        <v>362</v>
      </c>
      <c r="D275" s="150" t="s">
        <v>137</v>
      </c>
      <c r="E275" s="151" t="s">
        <v>363</v>
      </c>
      <c r="F275" s="152" t="s">
        <v>364</v>
      </c>
      <c r="G275" s="153" t="s">
        <v>149</v>
      </c>
      <c r="H275" s="154">
        <v>50</v>
      </c>
      <c r="I275" s="155"/>
      <c r="J275" s="156">
        <f>ROUND(I275*H275,2)</f>
        <v>0</v>
      </c>
      <c r="K275" s="152" t="s">
        <v>155</v>
      </c>
      <c r="L275" s="34"/>
      <c r="M275" s="157" t="s">
        <v>1</v>
      </c>
      <c r="N275" s="158" t="s">
        <v>40</v>
      </c>
      <c r="O275" s="59"/>
      <c r="P275" s="159">
        <f>O275*H275</f>
        <v>0</v>
      </c>
      <c r="Q275" s="159">
        <v>0</v>
      </c>
      <c r="R275" s="159">
        <f>Q275*H275</f>
        <v>0</v>
      </c>
      <c r="S275" s="159">
        <v>2.7199999999999998E-2</v>
      </c>
      <c r="T275" s="160">
        <f>S275*H275</f>
        <v>1.3599999999999999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1" t="s">
        <v>242</v>
      </c>
      <c r="AT275" s="161" t="s">
        <v>137</v>
      </c>
      <c r="AU275" s="161" t="s">
        <v>83</v>
      </c>
      <c r="AY275" s="18" t="s">
        <v>134</v>
      </c>
      <c r="BE275" s="162">
        <f>IF(N275="základní",J275,0)</f>
        <v>0</v>
      </c>
      <c r="BF275" s="162">
        <f>IF(N275="snížená",J275,0)</f>
        <v>0</v>
      </c>
      <c r="BG275" s="162">
        <f>IF(N275="zákl. přenesená",J275,0)</f>
        <v>0</v>
      </c>
      <c r="BH275" s="162">
        <f>IF(N275="sníž. přenesená",J275,0)</f>
        <v>0</v>
      </c>
      <c r="BI275" s="162">
        <f>IF(N275="nulová",J275,0)</f>
        <v>0</v>
      </c>
      <c r="BJ275" s="18" t="s">
        <v>81</v>
      </c>
      <c r="BK275" s="162">
        <f>ROUND(I275*H275,2)</f>
        <v>0</v>
      </c>
      <c r="BL275" s="18" t="s">
        <v>242</v>
      </c>
      <c r="BM275" s="161" t="s">
        <v>365</v>
      </c>
    </row>
    <row r="276" spans="1:65" s="2" customFormat="1">
      <c r="A276" s="33"/>
      <c r="B276" s="34"/>
      <c r="C276" s="33"/>
      <c r="D276" s="163" t="s">
        <v>143</v>
      </c>
      <c r="E276" s="33"/>
      <c r="F276" s="164" t="s">
        <v>366</v>
      </c>
      <c r="G276" s="33"/>
      <c r="H276" s="33"/>
      <c r="I276" s="165"/>
      <c r="J276" s="33"/>
      <c r="K276" s="33"/>
      <c r="L276" s="34"/>
      <c r="M276" s="166"/>
      <c r="N276" s="167"/>
      <c r="O276" s="59"/>
      <c r="P276" s="59"/>
      <c r="Q276" s="59"/>
      <c r="R276" s="59"/>
      <c r="S276" s="59"/>
      <c r="T276" s="60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8" t="s">
        <v>143</v>
      </c>
      <c r="AU276" s="18" t="s">
        <v>83</v>
      </c>
    </row>
    <row r="277" spans="1:65" s="2" customFormat="1" ht="49.15" customHeight="1">
      <c r="A277" s="33"/>
      <c r="B277" s="149"/>
      <c r="C277" s="150" t="s">
        <v>367</v>
      </c>
      <c r="D277" s="150" t="s">
        <v>137</v>
      </c>
      <c r="E277" s="151" t="s">
        <v>368</v>
      </c>
      <c r="F277" s="152" t="s">
        <v>369</v>
      </c>
      <c r="G277" s="153" t="s">
        <v>149</v>
      </c>
      <c r="H277" s="154">
        <v>50</v>
      </c>
      <c r="I277" s="155"/>
      <c r="J277" s="156">
        <f>ROUND(I277*H277,2)</f>
        <v>0</v>
      </c>
      <c r="K277" s="152" t="s">
        <v>155</v>
      </c>
      <c r="L277" s="34"/>
      <c r="M277" s="157" t="s">
        <v>1</v>
      </c>
      <c r="N277" s="158" t="s">
        <v>40</v>
      </c>
      <c r="O277" s="59"/>
      <c r="P277" s="159">
        <f>O277*H277</f>
        <v>0</v>
      </c>
      <c r="Q277" s="159">
        <v>6.0000000000000001E-3</v>
      </c>
      <c r="R277" s="159">
        <f>Q277*H277</f>
        <v>0.3</v>
      </c>
      <c r="S277" s="159">
        <v>0</v>
      </c>
      <c r="T277" s="160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61" t="s">
        <v>242</v>
      </c>
      <c r="AT277" s="161" t="s">
        <v>137</v>
      </c>
      <c r="AU277" s="161" t="s">
        <v>83</v>
      </c>
      <c r="AY277" s="18" t="s">
        <v>134</v>
      </c>
      <c r="BE277" s="162">
        <f>IF(N277="základní",J277,0)</f>
        <v>0</v>
      </c>
      <c r="BF277" s="162">
        <f>IF(N277="snížená",J277,0)</f>
        <v>0</v>
      </c>
      <c r="BG277" s="162">
        <f>IF(N277="zákl. přenesená",J277,0)</f>
        <v>0</v>
      </c>
      <c r="BH277" s="162">
        <f>IF(N277="sníž. přenesená",J277,0)</f>
        <v>0</v>
      </c>
      <c r="BI277" s="162">
        <f>IF(N277="nulová",J277,0)</f>
        <v>0</v>
      </c>
      <c r="BJ277" s="18" t="s">
        <v>81</v>
      </c>
      <c r="BK277" s="162">
        <f>ROUND(I277*H277,2)</f>
        <v>0</v>
      </c>
      <c r="BL277" s="18" t="s">
        <v>242</v>
      </c>
      <c r="BM277" s="161" t="s">
        <v>370</v>
      </c>
    </row>
    <row r="278" spans="1:65" s="2" customFormat="1" ht="19.5">
      <c r="A278" s="33"/>
      <c r="B278" s="34"/>
      <c r="C278" s="33"/>
      <c r="D278" s="163" t="s">
        <v>143</v>
      </c>
      <c r="E278" s="33"/>
      <c r="F278" s="164" t="s">
        <v>371</v>
      </c>
      <c r="G278" s="33"/>
      <c r="H278" s="33"/>
      <c r="I278" s="165"/>
      <c r="J278" s="33"/>
      <c r="K278" s="33"/>
      <c r="L278" s="34"/>
      <c r="M278" s="166"/>
      <c r="N278" s="167"/>
      <c r="O278" s="59"/>
      <c r="P278" s="59"/>
      <c r="Q278" s="59"/>
      <c r="R278" s="59"/>
      <c r="S278" s="59"/>
      <c r="T278" s="60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8" t="s">
        <v>143</v>
      </c>
      <c r="AU278" s="18" t="s">
        <v>83</v>
      </c>
    </row>
    <row r="279" spans="1:65" s="14" customFormat="1">
      <c r="B279" s="176"/>
      <c r="D279" s="163" t="s">
        <v>144</v>
      </c>
      <c r="E279" s="177" t="s">
        <v>1</v>
      </c>
      <c r="F279" s="178" t="s">
        <v>372</v>
      </c>
      <c r="H279" s="177" t="s">
        <v>1</v>
      </c>
      <c r="I279" s="179"/>
      <c r="L279" s="176"/>
      <c r="M279" s="180"/>
      <c r="N279" s="181"/>
      <c r="O279" s="181"/>
      <c r="P279" s="181"/>
      <c r="Q279" s="181"/>
      <c r="R279" s="181"/>
      <c r="S279" s="181"/>
      <c r="T279" s="182"/>
      <c r="AT279" s="177" t="s">
        <v>144</v>
      </c>
      <c r="AU279" s="177" t="s">
        <v>83</v>
      </c>
      <c r="AV279" s="14" t="s">
        <v>81</v>
      </c>
      <c r="AW279" s="14" t="s">
        <v>32</v>
      </c>
      <c r="AX279" s="14" t="s">
        <v>75</v>
      </c>
      <c r="AY279" s="177" t="s">
        <v>134</v>
      </c>
    </row>
    <row r="280" spans="1:65" s="13" customFormat="1">
      <c r="B280" s="168"/>
      <c r="D280" s="163" t="s">
        <v>144</v>
      </c>
      <c r="E280" s="169" t="s">
        <v>1</v>
      </c>
      <c r="F280" s="170" t="s">
        <v>373</v>
      </c>
      <c r="H280" s="171">
        <v>50</v>
      </c>
      <c r="I280" s="172"/>
      <c r="L280" s="168"/>
      <c r="M280" s="173"/>
      <c r="N280" s="174"/>
      <c r="O280" s="174"/>
      <c r="P280" s="174"/>
      <c r="Q280" s="174"/>
      <c r="R280" s="174"/>
      <c r="S280" s="174"/>
      <c r="T280" s="175"/>
      <c r="AT280" s="169" t="s">
        <v>144</v>
      </c>
      <c r="AU280" s="169" t="s">
        <v>83</v>
      </c>
      <c r="AV280" s="13" t="s">
        <v>83</v>
      </c>
      <c r="AW280" s="13" t="s">
        <v>32</v>
      </c>
      <c r="AX280" s="13" t="s">
        <v>81</v>
      </c>
      <c r="AY280" s="169" t="s">
        <v>134</v>
      </c>
    </row>
    <row r="281" spans="1:65" s="2" customFormat="1" ht="24.2" customHeight="1">
      <c r="A281" s="33"/>
      <c r="B281" s="149"/>
      <c r="C281" s="200" t="s">
        <v>374</v>
      </c>
      <c r="D281" s="200" t="s">
        <v>280</v>
      </c>
      <c r="E281" s="201" t="s">
        <v>375</v>
      </c>
      <c r="F281" s="202" t="s">
        <v>376</v>
      </c>
      <c r="G281" s="203" t="s">
        <v>149</v>
      </c>
      <c r="H281" s="204">
        <v>55</v>
      </c>
      <c r="I281" s="217">
        <v>700</v>
      </c>
      <c r="J281" s="206">
        <f>ROUND(I281*H281,2)</f>
        <v>38500</v>
      </c>
      <c r="K281" s="202" t="s">
        <v>1</v>
      </c>
      <c r="L281" s="207"/>
      <c r="M281" s="208" t="s">
        <v>1</v>
      </c>
      <c r="N281" s="209" t="s">
        <v>40</v>
      </c>
      <c r="O281" s="59"/>
      <c r="P281" s="159">
        <f>O281*H281</f>
        <v>0</v>
      </c>
      <c r="Q281" s="159">
        <v>1.18E-2</v>
      </c>
      <c r="R281" s="159">
        <f>Q281*H281</f>
        <v>0.64900000000000002</v>
      </c>
      <c r="S281" s="159">
        <v>0</v>
      </c>
      <c r="T281" s="160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1" t="s">
        <v>283</v>
      </c>
      <c r="AT281" s="161" t="s">
        <v>280</v>
      </c>
      <c r="AU281" s="161" t="s">
        <v>83</v>
      </c>
      <c r="AY281" s="18" t="s">
        <v>134</v>
      </c>
      <c r="BE281" s="162">
        <f>IF(N281="základní",J281,0)</f>
        <v>38500</v>
      </c>
      <c r="BF281" s="162">
        <f>IF(N281="snížená",J281,0)</f>
        <v>0</v>
      </c>
      <c r="BG281" s="162">
        <f>IF(N281="zákl. přenesená",J281,0)</f>
        <v>0</v>
      </c>
      <c r="BH281" s="162">
        <f>IF(N281="sníž. přenesená",J281,0)</f>
        <v>0</v>
      </c>
      <c r="BI281" s="162">
        <f>IF(N281="nulová",J281,0)</f>
        <v>0</v>
      </c>
      <c r="BJ281" s="18" t="s">
        <v>81</v>
      </c>
      <c r="BK281" s="162">
        <f>ROUND(I281*H281,2)</f>
        <v>38500</v>
      </c>
      <c r="BL281" s="18" t="s">
        <v>242</v>
      </c>
      <c r="BM281" s="161" t="s">
        <v>377</v>
      </c>
    </row>
    <row r="282" spans="1:65" s="2" customFormat="1">
      <c r="A282" s="33"/>
      <c r="B282" s="34"/>
      <c r="C282" s="33"/>
      <c r="D282" s="163" t="s">
        <v>143</v>
      </c>
      <c r="E282" s="33"/>
      <c r="F282" s="164" t="s">
        <v>376</v>
      </c>
      <c r="G282" s="33"/>
      <c r="H282" s="33"/>
      <c r="I282" s="165"/>
      <c r="J282" s="33"/>
      <c r="K282" s="33"/>
      <c r="L282" s="34"/>
      <c r="M282" s="166"/>
      <c r="N282" s="167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143</v>
      </c>
      <c r="AU282" s="18" t="s">
        <v>83</v>
      </c>
    </row>
    <row r="283" spans="1:65" s="13" customFormat="1">
      <c r="B283" s="168"/>
      <c r="D283" s="163" t="s">
        <v>144</v>
      </c>
      <c r="F283" s="170" t="s">
        <v>378</v>
      </c>
      <c r="H283" s="171">
        <v>55</v>
      </c>
      <c r="I283" s="172"/>
      <c r="L283" s="168"/>
      <c r="M283" s="173"/>
      <c r="N283" s="174"/>
      <c r="O283" s="174"/>
      <c r="P283" s="174"/>
      <c r="Q283" s="174"/>
      <c r="R283" s="174"/>
      <c r="S283" s="174"/>
      <c r="T283" s="175"/>
      <c r="AT283" s="169" t="s">
        <v>144</v>
      </c>
      <c r="AU283" s="169" t="s">
        <v>83</v>
      </c>
      <c r="AV283" s="13" t="s">
        <v>83</v>
      </c>
      <c r="AW283" s="13" t="s">
        <v>3</v>
      </c>
      <c r="AX283" s="13" t="s">
        <v>81</v>
      </c>
      <c r="AY283" s="169" t="s">
        <v>134</v>
      </c>
    </row>
    <row r="284" spans="1:65" s="2" customFormat="1" ht="24.2" customHeight="1">
      <c r="A284" s="33"/>
      <c r="B284" s="149"/>
      <c r="C284" s="150" t="s">
        <v>379</v>
      </c>
      <c r="D284" s="150" t="s">
        <v>137</v>
      </c>
      <c r="E284" s="151" t="s">
        <v>380</v>
      </c>
      <c r="F284" s="152" t="s">
        <v>381</v>
      </c>
      <c r="G284" s="153" t="s">
        <v>149</v>
      </c>
      <c r="H284" s="154">
        <v>50</v>
      </c>
      <c r="I284" s="155"/>
      <c r="J284" s="156">
        <f>ROUND(I284*H284,2)</f>
        <v>0</v>
      </c>
      <c r="K284" s="152" t="s">
        <v>155</v>
      </c>
      <c r="L284" s="34"/>
      <c r="M284" s="157" t="s">
        <v>1</v>
      </c>
      <c r="N284" s="158" t="s">
        <v>40</v>
      </c>
      <c r="O284" s="59"/>
      <c r="P284" s="159">
        <f>O284*H284</f>
        <v>0</v>
      </c>
      <c r="Q284" s="159">
        <v>0</v>
      </c>
      <c r="R284" s="159">
        <f>Q284*H284</f>
        <v>0</v>
      </c>
      <c r="S284" s="159">
        <v>0</v>
      </c>
      <c r="T284" s="160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1" t="s">
        <v>242</v>
      </c>
      <c r="AT284" s="161" t="s">
        <v>137</v>
      </c>
      <c r="AU284" s="161" t="s">
        <v>83</v>
      </c>
      <c r="AY284" s="18" t="s">
        <v>134</v>
      </c>
      <c r="BE284" s="162">
        <f>IF(N284="základní",J284,0)</f>
        <v>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18" t="s">
        <v>81</v>
      </c>
      <c r="BK284" s="162">
        <f>ROUND(I284*H284,2)</f>
        <v>0</v>
      </c>
      <c r="BL284" s="18" t="s">
        <v>242</v>
      </c>
      <c r="BM284" s="161" t="s">
        <v>382</v>
      </c>
    </row>
    <row r="285" spans="1:65" s="2" customFormat="1" ht="19.5">
      <c r="A285" s="33"/>
      <c r="B285" s="34"/>
      <c r="C285" s="33"/>
      <c r="D285" s="163" t="s">
        <v>143</v>
      </c>
      <c r="E285" s="33"/>
      <c r="F285" s="164" t="s">
        <v>383</v>
      </c>
      <c r="G285" s="33"/>
      <c r="H285" s="33"/>
      <c r="I285" s="165"/>
      <c r="J285" s="33"/>
      <c r="K285" s="33"/>
      <c r="L285" s="34"/>
      <c r="M285" s="166"/>
      <c r="N285" s="167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143</v>
      </c>
      <c r="AU285" s="18" t="s">
        <v>83</v>
      </c>
    </row>
    <row r="286" spans="1:65" s="12" customFormat="1" ht="22.9" customHeight="1">
      <c r="B286" s="136"/>
      <c r="D286" s="137" t="s">
        <v>74</v>
      </c>
      <c r="E286" s="147" t="s">
        <v>384</v>
      </c>
      <c r="F286" s="147" t="s">
        <v>385</v>
      </c>
      <c r="I286" s="139"/>
      <c r="J286" s="148">
        <f>BK286</f>
        <v>0</v>
      </c>
      <c r="L286" s="136"/>
      <c r="M286" s="141"/>
      <c r="N286" s="142"/>
      <c r="O286" s="142"/>
      <c r="P286" s="143">
        <f>SUM(P287:P296)</f>
        <v>0</v>
      </c>
      <c r="Q286" s="142"/>
      <c r="R286" s="143">
        <f>SUM(R287:R296)</f>
        <v>1.7099999999999997E-2</v>
      </c>
      <c r="S286" s="142"/>
      <c r="T286" s="144">
        <f>SUM(T287:T296)</f>
        <v>0</v>
      </c>
      <c r="AR286" s="137" t="s">
        <v>83</v>
      </c>
      <c r="AT286" s="145" t="s">
        <v>74</v>
      </c>
      <c r="AU286" s="145" t="s">
        <v>81</v>
      </c>
      <c r="AY286" s="137" t="s">
        <v>134</v>
      </c>
      <c r="BK286" s="146">
        <f>SUM(BK287:BK296)</f>
        <v>0</v>
      </c>
    </row>
    <row r="287" spans="1:65" s="2" customFormat="1" ht="24.2" customHeight="1">
      <c r="A287" s="33"/>
      <c r="B287" s="149"/>
      <c r="C287" s="150" t="s">
        <v>386</v>
      </c>
      <c r="D287" s="150" t="s">
        <v>137</v>
      </c>
      <c r="E287" s="151" t="s">
        <v>387</v>
      </c>
      <c r="F287" s="152" t="s">
        <v>388</v>
      </c>
      <c r="G287" s="153" t="s">
        <v>149</v>
      </c>
      <c r="H287" s="154">
        <v>38</v>
      </c>
      <c r="I287" s="155"/>
      <c r="J287" s="156">
        <f>ROUND(I287*H287,2)</f>
        <v>0</v>
      </c>
      <c r="K287" s="152" t="s">
        <v>155</v>
      </c>
      <c r="L287" s="34"/>
      <c r="M287" s="157" t="s">
        <v>1</v>
      </c>
      <c r="N287" s="158" t="s">
        <v>40</v>
      </c>
      <c r="O287" s="59"/>
      <c r="P287" s="159">
        <f>O287*H287</f>
        <v>0</v>
      </c>
      <c r="Q287" s="159">
        <v>8.0000000000000007E-5</v>
      </c>
      <c r="R287" s="159">
        <f>Q287*H287</f>
        <v>3.0400000000000002E-3</v>
      </c>
      <c r="S287" s="159">
        <v>0</v>
      </c>
      <c r="T287" s="160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1" t="s">
        <v>242</v>
      </c>
      <c r="AT287" s="161" t="s">
        <v>137</v>
      </c>
      <c r="AU287" s="161" t="s">
        <v>83</v>
      </c>
      <c r="AY287" s="18" t="s">
        <v>134</v>
      </c>
      <c r="BE287" s="162">
        <f>IF(N287="základní",J287,0)</f>
        <v>0</v>
      </c>
      <c r="BF287" s="162">
        <f>IF(N287="snížená",J287,0)</f>
        <v>0</v>
      </c>
      <c r="BG287" s="162">
        <f>IF(N287="zákl. přenesená",J287,0)</f>
        <v>0</v>
      </c>
      <c r="BH287" s="162">
        <f>IF(N287="sníž. přenesená",J287,0)</f>
        <v>0</v>
      </c>
      <c r="BI287" s="162">
        <f>IF(N287="nulová",J287,0)</f>
        <v>0</v>
      </c>
      <c r="BJ287" s="18" t="s">
        <v>81</v>
      </c>
      <c r="BK287" s="162">
        <f>ROUND(I287*H287,2)</f>
        <v>0</v>
      </c>
      <c r="BL287" s="18" t="s">
        <v>242</v>
      </c>
      <c r="BM287" s="161" t="s">
        <v>389</v>
      </c>
    </row>
    <row r="288" spans="1:65" s="2" customFormat="1" ht="19.5">
      <c r="A288" s="33"/>
      <c r="B288" s="34"/>
      <c r="C288" s="33"/>
      <c r="D288" s="163" t="s">
        <v>143</v>
      </c>
      <c r="E288" s="33"/>
      <c r="F288" s="164" t="s">
        <v>390</v>
      </c>
      <c r="G288" s="33"/>
      <c r="H288" s="33"/>
      <c r="I288" s="165"/>
      <c r="J288" s="33"/>
      <c r="K288" s="33"/>
      <c r="L288" s="34"/>
      <c r="M288" s="166"/>
      <c r="N288" s="167"/>
      <c r="O288" s="59"/>
      <c r="P288" s="59"/>
      <c r="Q288" s="59"/>
      <c r="R288" s="59"/>
      <c r="S288" s="59"/>
      <c r="T288" s="60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8" t="s">
        <v>143</v>
      </c>
      <c r="AU288" s="18" t="s">
        <v>83</v>
      </c>
    </row>
    <row r="289" spans="1:65" s="2" customFormat="1" ht="24.2" customHeight="1">
      <c r="A289" s="33"/>
      <c r="B289" s="149"/>
      <c r="C289" s="150" t="s">
        <v>391</v>
      </c>
      <c r="D289" s="150" t="s">
        <v>137</v>
      </c>
      <c r="E289" s="151" t="s">
        <v>392</v>
      </c>
      <c r="F289" s="152" t="s">
        <v>393</v>
      </c>
      <c r="G289" s="153" t="s">
        <v>149</v>
      </c>
      <c r="H289" s="154">
        <v>38</v>
      </c>
      <c r="I289" s="155"/>
      <c r="J289" s="156">
        <f>ROUND(I289*H289,2)</f>
        <v>0</v>
      </c>
      <c r="K289" s="152" t="s">
        <v>155</v>
      </c>
      <c r="L289" s="34"/>
      <c r="M289" s="157" t="s">
        <v>1</v>
      </c>
      <c r="N289" s="158" t="s">
        <v>40</v>
      </c>
      <c r="O289" s="59"/>
      <c r="P289" s="159">
        <f>O289*H289</f>
        <v>0</v>
      </c>
      <c r="Q289" s="159">
        <v>1.1E-4</v>
      </c>
      <c r="R289" s="159">
        <f>Q289*H289</f>
        <v>4.1800000000000006E-3</v>
      </c>
      <c r="S289" s="159">
        <v>0</v>
      </c>
      <c r="T289" s="160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1" t="s">
        <v>242</v>
      </c>
      <c r="AT289" s="161" t="s">
        <v>137</v>
      </c>
      <c r="AU289" s="161" t="s">
        <v>83</v>
      </c>
      <c r="AY289" s="18" t="s">
        <v>134</v>
      </c>
      <c r="BE289" s="162">
        <f>IF(N289="základní",J289,0)</f>
        <v>0</v>
      </c>
      <c r="BF289" s="162">
        <f>IF(N289="snížená",J289,0)</f>
        <v>0</v>
      </c>
      <c r="BG289" s="162">
        <f>IF(N289="zákl. přenesená",J289,0)</f>
        <v>0</v>
      </c>
      <c r="BH289" s="162">
        <f>IF(N289="sníž. přenesená",J289,0)</f>
        <v>0</v>
      </c>
      <c r="BI289" s="162">
        <f>IF(N289="nulová",J289,0)</f>
        <v>0</v>
      </c>
      <c r="BJ289" s="18" t="s">
        <v>81</v>
      </c>
      <c r="BK289" s="162">
        <f>ROUND(I289*H289,2)</f>
        <v>0</v>
      </c>
      <c r="BL289" s="18" t="s">
        <v>242</v>
      </c>
      <c r="BM289" s="161" t="s">
        <v>394</v>
      </c>
    </row>
    <row r="290" spans="1:65" s="2" customFormat="1" ht="19.5">
      <c r="A290" s="33"/>
      <c r="B290" s="34"/>
      <c r="C290" s="33"/>
      <c r="D290" s="163" t="s">
        <v>143</v>
      </c>
      <c r="E290" s="33"/>
      <c r="F290" s="164" t="s">
        <v>395</v>
      </c>
      <c r="G290" s="33"/>
      <c r="H290" s="33"/>
      <c r="I290" s="165"/>
      <c r="J290" s="33"/>
      <c r="K290" s="33"/>
      <c r="L290" s="34"/>
      <c r="M290" s="166"/>
      <c r="N290" s="167"/>
      <c r="O290" s="59"/>
      <c r="P290" s="59"/>
      <c r="Q290" s="59"/>
      <c r="R290" s="59"/>
      <c r="S290" s="59"/>
      <c r="T290" s="60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8" t="s">
        <v>143</v>
      </c>
      <c r="AU290" s="18" t="s">
        <v>83</v>
      </c>
    </row>
    <row r="291" spans="1:65" s="2" customFormat="1" ht="29.25">
      <c r="A291" s="33"/>
      <c r="B291" s="34"/>
      <c r="C291" s="33"/>
      <c r="D291" s="163" t="s">
        <v>215</v>
      </c>
      <c r="E291" s="33"/>
      <c r="F291" s="199" t="s">
        <v>396</v>
      </c>
      <c r="G291" s="33"/>
      <c r="H291" s="33"/>
      <c r="I291" s="165"/>
      <c r="J291" s="33"/>
      <c r="K291" s="33"/>
      <c r="L291" s="34"/>
      <c r="M291" s="166"/>
      <c r="N291" s="167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215</v>
      </c>
      <c r="AU291" s="18" t="s">
        <v>83</v>
      </c>
    </row>
    <row r="292" spans="1:65" s="13" customFormat="1">
      <c r="B292" s="168"/>
      <c r="D292" s="163" t="s">
        <v>144</v>
      </c>
      <c r="E292" s="169" t="s">
        <v>1</v>
      </c>
      <c r="F292" s="170" t="s">
        <v>397</v>
      </c>
      <c r="H292" s="171">
        <v>38</v>
      </c>
      <c r="I292" s="172"/>
      <c r="L292" s="168"/>
      <c r="M292" s="173"/>
      <c r="N292" s="174"/>
      <c r="O292" s="174"/>
      <c r="P292" s="174"/>
      <c r="Q292" s="174"/>
      <c r="R292" s="174"/>
      <c r="S292" s="174"/>
      <c r="T292" s="175"/>
      <c r="AT292" s="169" t="s">
        <v>144</v>
      </c>
      <c r="AU292" s="169" t="s">
        <v>83</v>
      </c>
      <c r="AV292" s="13" t="s">
        <v>83</v>
      </c>
      <c r="AW292" s="13" t="s">
        <v>32</v>
      </c>
      <c r="AX292" s="13" t="s">
        <v>81</v>
      </c>
      <c r="AY292" s="169" t="s">
        <v>134</v>
      </c>
    </row>
    <row r="293" spans="1:65" s="2" customFormat="1" ht="24.2" customHeight="1">
      <c r="A293" s="33"/>
      <c r="B293" s="149"/>
      <c r="C293" s="150" t="s">
        <v>398</v>
      </c>
      <c r="D293" s="150" t="s">
        <v>137</v>
      </c>
      <c r="E293" s="151" t="s">
        <v>399</v>
      </c>
      <c r="F293" s="152" t="s">
        <v>400</v>
      </c>
      <c r="G293" s="153" t="s">
        <v>149</v>
      </c>
      <c r="H293" s="154">
        <v>38</v>
      </c>
      <c r="I293" s="155"/>
      <c r="J293" s="156">
        <f>ROUND(I293*H293,2)</f>
        <v>0</v>
      </c>
      <c r="K293" s="152" t="s">
        <v>155</v>
      </c>
      <c r="L293" s="34"/>
      <c r="M293" s="157" t="s">
        <v>1</v>
      </c>
      <c r="N293" s="158" t="s">
        <v>40</v>
      </c>
      <c r="O293" s="59"/>
      <c r="P293" s="159">
        <f>O293*H293</f>
        <v>0</v>
      </c>
      <c r="Q293" s="159">
        <v>1.3999999999999999E-4</v>
      </c>
      <c r="R293" s="159">
        <f>Q293*H293</f>
        <v>5.3199999999999992E-3</v>
      </c>
      <c r="S293" s="159">
        <v>0</v>
      </c>
      <c r="T293" s="160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1" t="s">
        <v>242</v>
      </c>
      <c r="AT293" s="161" t="s">
        <v>137</v>
      </c>
      <c r="AU293" s="161" t="s">
        <v>83</v>
      </c>
      <c r="AY293" s="18" t="s">
        <v>134</v>
      </c>
      <c r="BE293" s="162">
        <f>IF(N293="základní",J293,0)</f>
        <v>0</v>
      </c>
      <c r="BF293" s="162">
        <f>IF(N293="snížená",J293,0)</f>
        <v>0</v>
      </c>
      <c r="BG293" s="162">
        <f>IF(N293="zákl. přenesená",J293,0)</f>
        <v>0</v>
      </c>
      <c r="BH293" s="162">
        <f>IF(N293="sníž. přenesená",J293,0)</f>
        <v>0</v>
      </c>
      <c r="BI293" s="162">
        <f>IF(N293="nulová",J293,0)</f>
        <v>0</v>
      </c>
      <c r="BJ293" s="18" t="s">
        <v>81</v>
      </c>
      <c r="BK293" s="162">
        <f>ROUND(I293*H293,2)</f>
        <v>0</v>
      </c>
      <c r="BL293" s="18" t="s">
        <v>242</v>
      </c>
      <c r="BM293" s="161" t="s">
        <v>401</v>
      </c>
    </row>
    <row r="294" spans="1:65" s="2" customFormat="1">
      <c r="A294" s="33"/>
      <c r="B294" s="34"/>
      <c r="C294" s="33"/>
      <c r="D294" s="163" t="s">
        <v>143</v>
      </c>
      <c r="E294" s="33"/>
      <c r="F294" s="164" t="s">
        <v>402</v>
      </c>
      <c r="G294" s="33"/>
      <c r="H294" s="33"/>
      <c r="I294" s="165"/>
      <c r="J294" s="33"/>
      <c r="K294" s="33"/>
      <c r="L294" s="34"/>
      <c r="M294" s="166"/>
      <c r="N294" s="167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143</v>
      </c>
      <c r="AU294" s="18" t="s">
        <v>83</v>
      </c>
    </row>
    <row r="295" spans="1:65" s="2" customFormat="1" ht="24.2" customHeight="1">
      <c r="A295" s="33"/>
      <c r="B295" s="149"/>
      <c r="C295" s="150" t="s">
        <v>403</v>
      </c>
      <c r="D295" s="150" t="s">
        <v>137</v>
      </c>
      <c r="E295" s="151" t="s">
        <v>404</v>
      </c>
      <c r="F295" s="152" t="s">
        <v>405</v>
      </c>
      <c r="G295" s="153" t="s">
        <v>149</v>
      </c>
      <c r="H295" s="154">
        <v>38</v>
      </c>
      <c r="I295" s="155"/>
      <c r="J295" s="156">
        <f>ROUND(I295*H295,2)</f>
        <v>0</v>
      </c>
      <c r="K295" s="152" t="s">
        <v>155</v>
      </c>
      <c r="L295" s="34"/>
      <c r="M295" s="157" t="s">
        <v>1</v>
      </c>
      <c r="N295" s="158" t="s">
        <v>40</v>
      </c>
      <c r="O295" s="59"/>
      <c r="P295" s="159">
        <f>O295*H295</f>
        <v>0</v>
      </c>
      <c r="Q295" s="159">
        <v>1.2E-4</v>
      </c>
      <c r="R295" s="159">
        <f>Q295*H295</f>
        <v>4.5599999999999998E-3</v>
      </c>
      <c r="S295" s="159">
        <v>0</v>
      </c>
      <c r="T295" s="160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1" t="s">
        <v>242</v>
      </c>
      <c r="AT295" s="161" t="s">
        <v>137</v>
      </c>
      <c r="AU295" s="161" t="s">
        <v>83</v>
      </c>
      <c r="AY295" s="18" t="s">
        <v>134</v>
      </c>
      <c r="BE295" s="162">
        <f>IF(N295="základní",J295,0)</f>
        <v>0</v>
      </c>
      <c r="BF295" s="162">
        <f>IF(N295="snížená",J295,0)</f>
        <v>0</v>
      </c>
      <c r="BG295" s="162">
        <f>IF(N295="zákl. přenesená",J295,0)</f>
        <v>0</v>
      </c>
      <c r="BH295" s="162">
        <f>IF(N295="sníž. přenesená",J295,0)</f>
        <v>0</v>
      </c>
      <c r="BI295" s="162">
        <f>IF(N295="nulová",J295,0)</f>
        <v>0</v>
      </c>
      <c r="BJ295" s="18" t="s">
        <v>81</v>
      </c>
      <c r="BK295" s="162">
        <f>ROUND(I295*H295,2)</f>
        <v>0</v>
      </c>
      <c r="BL295" s="18" t="s">
        <v>242</v>
      </c>
      <c r="BM295" s="161" t="s">
        <v>406</v>
      </c>
    </row>
    <row r="296" spans="1:65" s="2" customFormat="1" ht="19.5">
      <c r="A296" s="33"/>
      <c r="B296" s="34"/>
      <c r="C296" s="33"/>
      <c r="D296" s="163" t="s">
        <v>143</v>
      </c>
      <c r="E296" s="33"/>
      <c r="F296" s="164" t="s">
        <v>407</v>
      </c>
      <c r="G296" s="33"/>
      <c r="H296" s="33"/>
      <c r="I296" s="165"/>
      <c r="J296" s="33"/>
      <c r="K296" s="33"/>
      <c r="L296" s="34"/>
      <c r="M296" s="166"/>
      <c r="N296" s="167"/>
      <c r="O296" s="59"/>
      <c r="P296" s="59"/>
      <c r="Q296" s="59"/>
      <c r="R296" s="59"/>
      <c r="S296" s="59"/>
      <c r="T296" s="60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143</v>
      </c>
      <c r="AU296" s="18" t="s">
        <v>83</v>
      </c>
    </row>
    <row r="297" spans="1:65" s="12" customFormat="1" ht="22.9" customHeight="1">
      <c r="B297" s="136"/>
      <c r="D297" s="137" t="s">
        <v>74</v>
      </c>
      <c r="E297" s="147" t="s">
        <v>408</v>
      </c>
      <c r="F297" s="147" t="s">
        <v>409</v>
      </c>
      <c r="I297" s="139"/>
      <c r="J297" s="148">
        <f>BK297</f>
        <v>0</v>
      </c>
      <c r="L297" s="136"/>
      <c r="M297" s="141"/>
      <c r="N297" s="142"/>
      <c r="O297" s="142"/>
      <c r="P297" s="143">
        <f>SUM(P298:P326)</f>
        <v>0</v>
      </c>
      <c r="Q297" s="142"/>
      <c r="R297" s="143">
        <f>SUM(R298:R326)</f>
        <v>4.9058700000000002</v>
      </c>
      <c r="S297" s="142"/>
      <c r="T297" s="144">
        <f>SUM(T298:T326)</f>
        <v>0.78014755000000002</v>
      </c>
      <c r="AR297" s="137" t="s">
        <v>83</v>
      </c>
      <c r="AT297" s="145" t="s">
        <v>74</v>
      </c>
      <c r="AU297" s="145" t="s">
        <v>81</v>
      </c>
      <c r="AY297" s="137" t="s">
        <v>134</v>
      </c>
      <c r="BK297" s="146">
        <f>SUM(BK298:BK326)</f>
        <v>0</v>
      </c>
    </row>
    <row r="298" spans="1:65" s="2" customFormat="1" ht="24.2" customHeight="1">
      <c r="A298" s="33"/>
      <c r="B298" s="149"/>
      <c r="C298" s="150" t="s">
        <v>410</v>
      </c>
      <c r="D298" s="150" t="s">
        <v>137</v>
      </c>
      <c r="E298" s="151" t="s">
        <v>411</v>
      </c>
      <c r="F298" s="152" t="s">
        <v>412</v>
      </c>
      <c r="G298" s="153" t="s">
        <v>149</v>
      </c>
      <c r="H298" s="154">
        <v>2516.605</v>
      </c>
      <c r="I298" s="155"/>
      <c r="J298" s="156">
        <f>ROUND(I298*H298,2)</f>
        <v>0</v>
      </c>
      <c r="K298" s="152" t="s">
        <v>155</v>
      </c>
      <c r="L298" s="34"/>
      <c r="M298" s="157" t="s">
        <v>1</v>
      </c>
      <c r="N298" s="158" t="s">
        <v>40</v>
      </c>
      <c r="O298" s="59"/>
      <c r="P298" s="159">
        <f>O298*H298</f>
        <v>0</v>
      </c>
      <c r="Q298" s="159">
        <v>0</v>
      </c>
      <c r="R298" s="159">
        <f>Q298*H298</f>
        <v>0</v>
      </c>
      <c r="S298" s="159">
        <v>0</v>
      </c>
      <c r="T298" s="16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1" t="s">
        <v>242</v>
      </c>
      <c r="AT298" s="161" t="s">
        <v>137</v>
      </c>
      <c r="AU298" s="161" t="s">
        <v>83</v>
      </c>
      <c r="AY298" s="18" t="s">
        <v>134</v>
      </c>
      <c r="BE298" s="162">
        <f>IF(N298="základní",J298,0)</f>
        <v>0</v>
      </c>
      <c r="BF298" s="162">
        <f>IF(N298="snížená",J298,0)</f>
        <v>0</v>
      </c>
      <c r="BG298" s="162">
        <f>IF(N298="zákl. přenesená",J298,0)</f>
        <v>0</v>
      </c>
      <c r="BH298" s="162">
        <f>IF(N298="sníž. přenesená",J298,0)</f>
        <v>0</v>
      </c>
      <c r="BI298" s="162">
        <f>IF(N298="nulová",J298,0)</f>
        <v>0</v>
      </c>
      <c r="BJ298" s="18" t="s">
        <v>81</v>
      </c>
      <c r="BK298" s="162">
        <f>ROUND(I298*H298,2)</f>
        <v>0</v>
      </c>
      <c r="BL298" s="18" t="s">
        <v>242</v>
      </c>
      <c r="BM298" s="161" t="s">
        <v>413</v>
      </c>
    </row>
    <row r="299" spans="1:65" s="2" customFormat="1">
      <c r="A299" s="33"/>
      <c r="B299" s="34"/>
      <c r="C299" s="33"/>
      <c r="D299" s="163" t="s">
        <v>143</v>
      </c>
      <c r="E299" s="33"/>
      <c r="F299" s="164" t="s">
        <v>414</v>
      </c>
      <c r="G299" s="33"/>
      <c r="H299" s="33"/>
      <c r="I299" s="165"/>
      <c r="J299" s="33"/>
      <c r="K299" s="33"/>
      <c r="L299" s="34"/>
      <c r="M299" s="166"/>
      <c r="N299" s="167"/>
      <c r="O299" s="59"/>
      <c r="P299" s="59"/>
      <c r="Q299" s="59"/>
      <c r="R299" s="59"/>
      <c r="S299" s="59"/>
      <c r="T299" s="60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8" t="s">
        <v>143</v>
      </c>
      <c r="AU299" s="18" t="s">
        <v>83</v>
      </c>
    </row>
    <row r="300" spans="1:65" s="2" customFormat="1" ht="16.5" customHeight="1">
      <c r="A300" s="33"/>
      <c r="B300" s="149"/>
      <c r="C300" s="150" t="s">
        <v>415</v>
      </c>
      <c r="D300" s="150" t="s">
        <v>137</v>
      </c>
      <c r="E300" s="151" t="s">
        <v>416</v>
      </c>
      <c r="F300" s="152" t="s">
        <v>417</v>
      </c>
      <c r="G300" s="153" t="s">
        <v>149</v>
      </c>
      <c r="H300" s="154">
        <v>2516.605</v>
      </c>
      <c r="I300" s="155"/>
      <c r="J300" s="156">
        <f>ROUND(I300*H300,2)</f>
        <v>0</v>
      </c>
      <c r="K300" s="152" t="s">
        <v>155</v>
      </c>
      <c r="L300" s="34"/>
      <c r="M300" s="157" t="s">
        <v>1</v>
      </c>
      <c r="N300" s="158" t="s">
        <v>40</v>
      </c>
      <c r="O300" s="59"/>
      <c r="P300" s="159">
        <f>O300*H300</f>
        <v>0</v>
      </c>
      <c r="Q300" s="159">
        <v>1E-3</v>
      </c>
      <c r="R300" s="159">
        <f>Q300*H300</f>
        <v>2.5166050000000002</v>
      </c>
      <c r="S300" s="159">
        <v>3.1E-4</v>
      </c>
      <c r="T300" s="160">
        <f>S300*H300</f>
        <v>0.78014755000000002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1" t="s">
        <v>242</v>
      </c>
      <c r="AT300" s="161" t="s">
        <v>137</v>
      </c>
      <c r="AU300" s="161" t="s">
        <v>83</v>
      </c>
      <c r="AY300" s="18" t="s">
        <v>134</v>
      </c>
      <c r="BE300" s="162">
        <f>IF(N300="základní",J300,0)</f>
        <v>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18" t="s">
        <v>81</v>
      </c>
      <c r="BK300" s="162">
        <f>ROUND(I300*H300,2)</f>
        <v>0</v>
      </c>
      <c r="BL300" s="18" t="s">
        <v>242</v>
      </c>
      <c r="BM300" s="161" t="s">
        <v>418</v>
      </c>
    </row>
    <row r="301" spans="1:65" s="2" customFormat="1">
      <c r="A301" s="33"/>
      <c r="B301" s="34"/>
      <c r="C301" s="33"/>
      <c r="D301" s="163" t="s">
        <v>143</v>
      </c>
      <c r="E301" s="33"/>
      <c r="F301" s="164" t="s">
        <v>419</v>
      </c>
      <c r="G301" s="33"/>
      <c r="H301" s="33"/>
      <c r="I301" s="165"/>
      <c r="J301" s="33"/>
      <c r="K301" s="33"/>
      <c r="L301" s="34"/>
      <c r="M301" s="166"/>
      <c r="N301" s="167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143</v>
      </c>
      <c r="AU301" s="18" t="s">
        <v>83</v>
      </c>
    </row>
    <row r="302" spans="1:65" s="14" customFormat="1">
      <c r="B302" s="176"/>
      <c r="D302" s="163" t="s">
        <v>144</v>
      </c>
      <c r="E302" s="177" t="s">
        <v>1</v>
      </c>
      <c r="F302" s="178" t="s">
        <v>372</v>
      </c>
      <c r="H302" s="177" t="s">
        <v>1</v>
      </c>
      <c r="I302" s="179"/>
      <c r="L302" s="176"/>
      <c r="M302" s="180"/>
      <c r="N302" s="181"/>
      <c r="O302" s="181"/>
      <c r="P302" s="181"/>
      <c r="Q302" s="181"/>
      <c r="R302" s="181"/>
      <c r="S302" s="181"/>
      <c r="T302" s="182"/>
      <c r="AT302" s="177" t="s">
        <v>144</v>
      </c>
      <c r="AU302" s="177" t="s">
        <v>83</v>
      </c>
      <c r="AV302" s="14" t="s">
        <v>81</v>
      </c>
      <c r="AW302" s="14" t="s">
        <v>32</v>
      </c>
      <c r="AX302" s="14" t="s">
        <v>75</v>
      </c>
      <c r="AY302" s="177" t="s">
        <v>134</v>
      </c>
    </row>
    <row r="303" spans="1:65" s="13" customFormat="1">
      <c r="B303" s="168"/>
      <c r="D303" s="163" t="s">
        <v>144</v>
      </c>
      <c r="E303" s="169" t="s">
        <v>1</v>
      </c>
      <c r="F303" s="170" t="s">
        <v>420</v>
      </c>
      <c r="H303" s="171">
        <v>1160</v>
      </c>
      <c r="I303" s="172"/>
      <c r="L303" s="168"/>
      <c r="M303" s="173"/>
      <c r="N303" s="174"/>
      <c r="O303" s="174"/>
      <c r="P303" s="174"/>
      <c r="Q303" s="174"/>
      <c r="R303" s="174"/>
      <c r="S303" s="174"/>
      <c r="T303" s="175"/>
      <c r="AT303" s="169" t="s">
        <v>144</v>
      </c>
      <c r="AU303" s="169" t="s">
        <v>83</v>
      </c>
      <c r="AV303" s="13" t="s">
        <v>83</v>
      </c>
      <c r="AW303" s="13" t="s">
        <v>32</v>
      </c>
      <c r="AX303" s="13" t="s">
        <v>75</v>
      </c>
      <c r="AY303" s="169" t="s">
        <v>134</v>
      </c>
    </row>
    <row r="304" spans="1:65" s="13" customFormat="1">
      <c r="B304" s="168"/>
      <c r="D304" s="163" t="s">
        <v>144</v>
      </c>
      <c r="E304" s="169" t="s">
        <v>1</v>
      </c>
      <c r="F304" s="170" t="s">
        <v>421</v>
      </c>
      <c r="H304" s="171">
        <v>1052</v>
      </c>
      <c r="I304" s="172"/>
      <c r="L304" s="168"/>
      <c r="M304" s="173"/>
      <c r="N304" s="174"/>
      <c r="O304" s="174"/>
      <c r="P304" s="174"/>
      <c r="Q304" s="174"/>
      <c r="R304" s="174"/>
      <c r="S304" s="174"/>
      <c r="T304" s="175"/>
      <c r="AT304" s="169" t="s">
        <v>144</v>
      </c>
      <c r="AU304" s="169" t="s">
        <v>83</v>
      </c>
      <c r="AV304" s="13" t="s">
        <v>83</v>
      </c>
      <c r="AW304" s="13" t="s">
        <v>32</v>
      </c>
      <c r="AX304" s="13" t="s">
        <v>75</v>
      </c>
      <c r="AY304" s="169" t="s">
        <v>134</v>
      </c>
    </row>
    <row r="305" spans="1:65" s="13" customFormat="1">
      <c r="B305" s="168"/>
      <c r="D305" s="163" t="s">
        <v>144</v>
      </c>
      <c r="E305" s="169" t="s">
        <v>1</v>
      </c>
      <c r="F305" s="170" t="s">
        <v>422</v>
      </c>
      <c r="H305" s="171">
        <v>295</v>
      </c>
      <c r="I305" s="172"/>
      <c r="L305" s="168"/>
      <c r="M305" s="173"/>
      <c r="N305" s="174"/>
      <c r="O305" s="174"/>
      <c r="P305" s="174"/>
      <c r="Q305" s="174"/>
      <c r="R305" s="174"/>
      <c r="S305" s="174"/>
      <c r="T305" s="175"/>
      <c r="AT305" s="169" t="s">
        <v>144</v>
      </c>
      <c r="AU305" s="169" t="s">
        <v>83</v>
      </c>
      <c r="AV305" s="13" t="s">
        <v>83</v>
      </c>
      <c r="AW305" s="13" t="s">
        <v>32</v>
      </c>
      <c r="AX305" s="13" t="s">
        <v>75</v>
      </c>
      <c r="AY305" s="169" t="s">
        <v>134</v>
      </c>
    </row>
    <row r="306" spans="1:65" s="15" customFormat="1">
      <c r="B306" s="183"/>
      <c r="D306" s="163" t="s">
        <v>144</v>
      </c>
      <c r="E306" s="184" t="s">
        <v>1</v>
      </c>
      <c r="F306" s="185" t="s">
        <v>299</v>
      </c>
      <c r="H306" s="186">
        <v>2507</v>
      </c>
      <c r="I306" s="187"/>
      <c r="L306" s="183"/>
      <c r="M306" s="188"/>
      <c r="N306" s="189"/>
      <c r="O306" s="189"/>
      <c r="P306" s="189"/>
      <c r="Q306" s="189"/>
      <c r="R306" s="189"/>
      <c r="S306" s="189"/>
      <c r="T306" s="190"/>
      <c r="AT306" s="184" t="s">
        <v>144</v>
      </c>
      <c r="AU306" s="184" t="s">
        <v>83</v>
      </c>
      <c r="AV306" s="15" t="s">
        <v>135</v>
      </c>
      <c r="AW306" s="15" t="s">
        <v>32</v>
      </c>
      <c r="AX306" s="15" t="s">
        <v>75</v>
      </c>
      <c r="AY306" s="184" t="s">
        <v>134</v>
      </c>
    </row>
    <row r="307" spans="1:65" s="13" customFormat="1" ht="22.5">
      <c r="B307" s="168"/>
      <c r="D307" s="163" t="s">
        <v>144</v>
      </c>
      <c r="E307" s="169" t="s">
        <v>1</v>
      </c>
      <c r="F307" s="170" t="s">
        <v>423</v>
      </c>
      <c r="H307" s="171">
        <v>9.6050000000000004</v>
      </c>
      <c r="I307" s="172"/>
      <c r="L307" s="168"/>
      <c r="M307" s="173"/>
      <c r="N307" s="174"/>
      <c r="O307" s="174"/>
      <c r="P307" s="174"/>
      <c r="Q307" s="174"/>
      <c r="R307" s="174"/>
      <c r="S307" s="174"/>
      <c r="T307" s="175"/>
      <c r="AT307" s="169" t="s">
        <v>144</v>
      </c>
      <c r="AU307" s="169" t="s">
        <v>83</v>
      </c>
      <c r="AV307" s="13" t="s">
        <v>83</v>
      </c>
      <c r="AW307" s="13" t="s">
        <v>32</v>
      </c>
      <c r="AX307" s="13" t="s">
        <v>75</v>
      </c>
      <c r="AY307" s="169" t="s">
        <v>134</v>
      </c>
    </row>
    <row r="308" spans="1:65" s="15" customFormat="1">
      <c r="B308" s="183"/>
      <c r="D308" s="163" t="s">
        <v>144</v>
      </c>
      <c r="E308" s="184" t="s">
        <v>1</v>
      </c>
      <c r="F308" s="185" t="s">
        <v>299</v>
      </c>
      <c r="H308" s="186">
        <v>9.6050000000000004</v>
      </c>
      <c r="I308" s="187"/>
      <c r="L308" s="183"/>
      <c r="M308" s="188"/>
      <c r="N308" s="189"/>
      <c r="O308" s="189"/>
      <c r="P308" s="189"/>
      <c r="Q308" s="189"/>
      <c r="R308" s="189"/>
      <c r="S308" s="189"/>
      <c r="T308" s="190"/>
      <c r="AT308" s="184" t="s">
        <v>144</v>
      </c>
      <c r="AU308" s="184" t="s">
        <v>83</v>
      </c>
      <c r="AV308" s="15" t="s">
        <v>135</v>
      </c>
      <c r="AW308" s="15" t="s">
        <v>32</v>
      </c>
      <c r="AX308" s="15" t="s">
        <v>75</v>
      </c>
      <c r="AY308" s="184" t="s">
        <v>134</v>
      </c>
    </row>
    <row r="309" spans="1:65" s="16" customFormat="1">
      <c r="B309" s="191"/>
      <c r="D309" s="163" t="s">
        <v>144</v>
      </c>
      <c r="E309" s="192" t="s">
        <v>1</v>
      </c>
      <c r="F309" s="193" t="s">
        <v>182</v>
      </c>
      <c r="H309" s="194">
        <v>2516.605</v>
      </c>
      <c r="I309" s="195"/>
      <c r="L309" s="191"/>
      <c r="M309" s="196"/>
      <c r="N309" s="197"/>
      <c r="O309" s="197"/>
      <c r="P309" s="197"/>
      <c r="Q309" s="197"/>
      <c r="R309" s="197"/>
      <c r="S309" s="197"/>
      <c r="T309" s="198"/>
      <c r="AT309" s="192" t="s">
        <v>144</v>
      </c>
      <c r="AU309" s="192" t="s">
        <v>83</v>
      </c>
      <c r="AV309" s="16" t="s">
        <v>141</v>
      </c>
      <c r="AW309" s="16" t="s">
        <v>32</v>
      </c>
      <c r="AX309" s="16" t="s">
        <v>81</v>
      </c>
      <c r="AY309" s="192" t="s">
        <v>134</v>
      </c>
    </row>
    <row r="310" spans="1:65" s="2" customFormat="1" ht="24.2" customHeight="1">
      <c r="A310" s="33"/>
      <c r="B310" s="149"/>
      <c r="C310" s="150" t="s">
        <v>424</v>
      </c>
      <c r="D310" s="150" t="s">
        <v>137</v>
      </c>
      <c r="E310" s="151" t="s">
        <v>425</v>
      </c>
      <c r="F310" s="152" t="s">
        <v>426</v>
      </c>
      <c r="G310" s="153" t="s">
        <v>149</v>
      </c>
      <c r="H310" s="154">
        <v>2516.605</v>
      </c>
      <c r="I310" s="155"/>
      <c r="J310" s="156">
        <f>ROUND(I310*H310,2)</f>
        <v>0</v>
      </c>
      <c r="K310" s="152" t="s">
        <v>155</v>
      </c>
      <c r="L310" s="34"/>
      <c r="M310" s="157" t="s">
        <v>1</v>
      </c>
      <c r="N310" s="158" t="s">
        <v>40</v>
      </c>
      <c r="O310" s="59"/>
      <c r="P310" s="159">
        <f>O310*H310</f>
        <v>0</v>
      </c>
      <c r="Q310" s="159">
        <v>0</v>
      </c>
      <c r="R310" s="159">
        <f>Q310*H310</f>
        <v>0</v>
      </c>
      <c r="S310" s="159">
        <v>0</v>
      </c>
      <c r="T310" s="160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1" t="s">
        <v>242</v>
      </c>
      <c r="AT310" s="161" t="s">
        <v>137</v>
      </c>
      <c r="AU310" s="161" t="s">
        <v>83</v>
      </c>
      <c r="AY310" s="18" t="s">
        <v>134</v>
      </c>
      <c r="BE310" s="162">
        <f>IF(N310="základní",J310,0)</f>
        <v>0</v>
      </c>
      <c r="BF310" s="162">
        <f>IF(N310="snížená",J310,0)</f>
        <v>0</v>
      </c>
      <c r="BG310" s="162">
        <f>IF(N310="zákl. přenesená",J310,0)</f>
        <v>0</v>
      </c>
      <c r="BH310" s="162">
        <f>IF(N310="sníž. přenesená",J310,0)</f>
        <v>0</v>
      </c>
      <c r="BI310" s="162">
        <f>IF(N310="nulová",J310,0)</f>
        <v>0</v>
      </c>
      <c r="BJ310" s="18" t="s">
        <v>81</v>
      </c>
      <c r="BK310" s="162">
        <f>ROUND(I310*H310,2)</f>
        <v>0</v>
      </c>
      <c r="BL310" s="18" t="s">
        <v>242</v>
      </c>
      <c r="BM310" s="161" t="s">
        <v>427</v>
      </c>
    </row>
    <row r="311" spans="1:65" s="2" customFormat="1" ht="19.5">
      <c r="A311" s="33"/>
      <c r="B311" s="34"/>
      <c r="C311" s="33"/>
      <c r="D311" s="163" t="s">
        <v>143</v>
      </c>
      <c r="E311" s="33"/>
      <c r="F311" s="164" t="s">
        <v>428</v>
      </c>
      <c r="G311" s="33"/>
      <c r="H311" s="33"/>
      <c r="I311" s="165"/>
      <c r="J311" s="33"/>
      <c r="K311" s="33"/>
      <c r="L311" s="34"/>
      <c r="M311" s="166"/>
      <c r="N311" s="167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143</v>
      </c>
      <c r="AU311" s="18" t="s">
        <v>83</v>
      </c>
    </row>
    <row r="312" spans="1:65" s="2" customFormat="1" ht="24.2" customHeight="1">
      <c r="A312" s="33"/>
      <c r="B312" s="149"/>
      <c r="C312" s="150" t="s">
        <v>429</v>
      </c>
      <c r="D312" s="150" t="s">
        <v>137</v>
      </c>
      <c r="E312" s="151" t="s">
        <v>430</v>
      </c>
      <c r="F312" s="152" t="s">
        <v>431</v>
      </c>
      <c r="G312" s="153" t="s">
        <v>350</v>
      </c>
      <c r="H312" s="154">
        <v>250.7</v>
      </c>
      <c r="I312" s="155"/>
      <c r="J312" s="156">
        <f>ROUND(I312*H312,2)</f>
        <v>0</v>
      </c>
      <c r="K312" s="152" t="s">
        <v>155</v>
      </c>
      <c r="L312" s="34"/>
      <c r="M312" s="157" t="s">
        <v>1</v>
      </c>
      <c r="N312" s="158" t="s">
        <v>40</v>
      </c>
      <c r="O312" s="59"/>
      <c r="P312" s="159">
        <f>O312*H312</f>
        <v>0</v>
      </c>
      <c r="Q312" s="159">
        <v>4.4999999999999997E-3</v>
      </c>
      <c r="R312" s="159">
        <f>Q312*H312</f>
        <v>1.1281499999999998</v>
      </c>
      <c r="S312" s="159">
        <v>0</v>
      </c>
      <c r="T312" s="160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1" t="s">
        <v>242</v>
      </c>
      <c r="AT312" s="161" t="s">
        <v>137</v>
      </c>
      <c r="AU312" s="161" t="s">
        <v>83</v>
      </c>
      <c r="AY312" s="18" t="s">
        <v>134</v>
      </c>
      <c r="BE312" s="162">
        <f>IF(N312="základní",J312,0)</f>
        <v>0</v>
      </c>
      <c r="BF312" s="162">
        <f>IF(N312="snížená",J312,0)</f>
        <v>0</v>
      </c>
      <c r="BG312" s="162">
        <f>IF(N312="zákl. přenesená",J312,0)</f>
        <v>0</v>
      </c>
      <c r="BH312" s="162">
        <f>IF(N312="sníž. přenesená",J312,0)</f>
        <v>0</v>
      </c>
      <c r="BI312" s="162">
        <f>IF(N312="nulová",J312,0)</f>
        <v>0</v>
      </c>
      <c r="BJ312" s="18" t="s">
        <v>81</v>
      </c>
      <c r="BK312" s="162">
        <f>ROUND(I312*H312,2)</f>
        <v>0</v>
      </c>
      <c r="BL312" s="18" t="s">
        <v>242</v>
      </c>
      <c r="BM312" s="161" t="s">
        <v>432</v>
      </c>
    </row>
    <row r="313" spans="1:65" s="2" customFormat="1" ht="19.5">
      <c r="A313" s="33"/>
      <c r="B313" s="34"/>
      <c r="C313" s="33"/>
      <c r="D313" s="163" t="s">
        <v>143</v>
      </c>
      <c r="E313" s="33"/>
      <c r="F313" s="164" t="s">
        <v>433</v>
      </c>
      <c r="G313" s="33"/>
      <c r="H313" s="33"/>
      <c r="I313" s="165"/>
      <c r="J313" s="33"/>
      <c r="K313" s="33"/>
      <c r="L313" s="34"/>
      <c r="M313" s="166"/>
      <c r="N313" s="167"/>
      <c r="O313" s="59"/>
      <c r="P313" s="59"/>
      <c r="Q313" s="59"/>
      <c r="R313" s="59"/>
      <c r="S313" s="59"/>
      <c r="T313" s="60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143</v>
      </c>
      <c r="AU313" s="18" t="s">
        <v>83</v>
      </c>
    </row>
    <row r="314" spans="1:65" s="14" customFormat="1">
      <c r="B314" s="176"/>
      <c r="D314" s="163" t="s">
        <v>144</v>
      </c>
      <c r="E314" s="177" t="s">
        <v>1</v>
      </c>
      <c r="F314" s="178" t="s">
        <v>434</v>
      </c>
      <c r="H314" s="177" t="s">
        <v>1</v>
      </c>
      <c r="I314" s="179"/>
      <c r="L314" s="176"/>
      <c r="M314" s="180"/>
      <c r="N314" s="181"/>
      <c r="O314" s="181"/>
      <c r="P314" s="181"/>
      <c r="Q314" s="181"/>
      <c r="R314" s="181"/>
      <c r="S314" s="181"/>
      <c r="T314" s="182"/>
      <c r="AT314" s="177" t="s">
        <v>144</v>
      </c>
      <c r="AU314" s="177" t="s">
        <v>83</v>
      </c>
      <c r="AV314" s="14" t="s">
        <v>81</v>
      </c>
      <c r="AW314" s="14" t="s">
        <v>32</v>
      </c>
      <c r="AX314" s="14" t="s">
        <v>75</v>
      </c>
      <c r="AY314" s="177" t="s">
        <v>134</v>
      </c>
    </row>
    <row r="315" spans="1:65" s="13" customFormat="1">
      <c r="B315" s="168"/>
      <c r="D315" s="163" t="s">
        <v>144</v>
      </c>
      <c r="E315" s="169" t="s">
        <v>1</v>
      </c>
      <c r="F315" s="170" t="s">
        <v>435</v>
      </c>
      <c r="H315" s="171">
        <v>250.7</v>
      </c>
      <c r="I315" s="172"/>
      <c r="L315" s="168"/>
      <c r="M315" s="173"/>
      <c r="N315" s="174"/>
      <c r="O315" s="174"/>
      <c r="P315" s="174"/>
      <c r="Q315" s="174"/>
      <c r="R315" s="174"/>
      <c r="S315" s="174"/>
      <c r="T315" s="175"/>
      <c r="AT315" s="169" t="s">
        <v>144</v>
      </c>
      <c r="AU315" s="169" t="s">
        <v>83</v>
      </c>
      <c r="AV315" s="13" t="s">
        <v>83</v>
      </c>
      <c r="AW315" s="13" t="s">
        <v>32</v>
      </c>
      <c r="AX315" s="13" t="s">
        <v>81</v>
      </c>
      <c r="AY315" s="169" t="s">
        <v>134</v>
      </c>
    </row>
    <row r="316" spans="1:65" s="2" customFormat="1" ht="24.2" customHeight="1">
      <c r="A316" s="33"/>
      <c r="B316" s="149"/>
      <c r="C316" s="150" t="s">
        <v>436</v>
      </c>
      <c r="D316" s="150" t="s">
        <v>137</v>
      </c>
      <c r="E316" s="151" t="s">
        <v>437</v>
      </c>
      <c r="F316" s="152" t="s">
        <v>438</v>
      </c>
      <c r="G316" s="153" t="s">
        <v>149</v>
      </c>
      <c r="H316" s="154">
        <v>2522.23</v>
      </c>
      <c r="I316" s="155"/>
      <c r="J316" s="156">
        <f>ROUND(I316*H316,2)</f>
        <v>0</v>
      </c>
      <c r="K316" s="152" t="s">
        <v>155</v>
      </c>
      <c r="L316" s="34"/>
      <c r="M316" s="157" t="s">
        <v>1</v>
      </c>
      <c r="N316" s="158" t="s">
        <v>40</v>
      </c>
      <c r="O316" s="59"/>
      <c r="P316" s="159">
        <f>O316*H316</f>
        <v>0</v>
      </c>
      <c r="Q316" s="159">
        <v>2.0000000000000001E-4</v>
      </c>
      <c r="R316" s="159">
        <f>Q316*H316</f>
        <v>0.50444600000000006</v>
      </c>
      <c r="S316" s="159">
        <v>0</v>
      </c>
      <c r="T316" s="160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1" t="s">
        <v>242</v>
      </c>
      <c r="AT316" s="161" t="s">
        <v>137</v>
      </c>
      <c r="AU316" s="161" t="s">
        <v>83</v>
      </c>
      <c r="AY316" s="18" t="s">
        <v>134</v>
      </c>
      <c r="BE316" s="162">
        <f>IF(N316="základní",J316,0)</f>
        <v>0</v>
      </c>
      <c r="BF316" s="162">
        <f>IF(N316="snížená",J316,0)</f>
        <v>0</v>
      </c>
      <c r="BG316" s="162">
        <f>IF(N316="zákl. přenesená",J316,0)</f>
        <v>0</v>
      </c>
      <c r="BH316" s="162">
        <f>IF(N316="sníž. přenesená",J316,0)</f>
        <v>0</v>
      </c>
      <c r="BI316" s="162">
        <f>IF(N316="nulová",J316,0)</f>
        <v>0</v>
      </c>
      <c r="BJ316" s="18" t="s">
        <v>81</v>
      </c>
      <c r="BK316" s="162">
        <f>ROUND(I316*H316,2)</f>
        <v>0</v>
      </c>
      <c r="BL316" s="18" t="s">
        <v>242</v>
      </c>
      <c r="BM316" s="161" t="s">
        <v>439</v>
      </c>
    </row>
    <row r="317" spans="1:65" s="2" customFormat="1" ht="19.5">
      <c r="A317" s="33"/>
      <c r="B317" s="34"/>
      <c r="C317" s="33"/>
      <c r="D317" s="163" t="s">
        <v>143</v>
      </c>
      <c r="E317" s="33"/>
      <c r="F317" s="164" t="s">
        <v>440</v>
      </c>
      <c r="G317" s="33"/>
      <c r="H317" s="33"/>
      <c r="I317" s="165"/>
      <c r="J317" s="33"/>
      <c r="K317" s="33"/>
      <c r="L317" s="34"/>
      <c r="M317" s="166"/>
      <c r="N317" s="167"/>
      <c r="O317" s="59"/>
      <c r="P317" s="59"/>
      <c r="Q317" s="59"/>
      <c r="R317" s="59"/>
      <c r="S317" s="59"/>
      <c r="T317" s="60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143</v>
      </c>
      <c r="AU317" s="18" t="s">
        <v>83</v>
      </c>
    </row>
    <row r="318" spans="1:65" s="13" customFormat="1">
      <c r="B318" s="168"/>
      <c r="D318" s="163" t="s">
        <v>144</v>
      </c>
      <c r="E318" s="169" t="s">
        <v>1</v>
      </c>
      <c r="F318" s="170" t="s">
        <v>441</v>
      </c>
      <c r="H318" s="171">
        <v>2516.605</v>
      </c>
      <c r="I318" s="172"/>
      <c r="L318" s="168"/>
      <c r="M318" s="173"/>
      <c r="N318" s="174"/>
      <c r="O318" s="174"/>
      <c r="P318" s="174"/>
      <c r="Q318" s="174"/>
      <c r="R318" s="174"/>
      <c r="S318" s="174"/>
      <c r="T318" s="175"/>
      <c r="AT318" s="169" t="s">
        <v>144</v>
      </c>
      <c r="AU318" s="169" t="s">
        <v>83</v>
      </c>
      <c r="AV318" s="13" t="s">
        <v>83</v>
      </c>
      <c r="AW318" s="13" t="s">
        <v>32</v>
      </c>
      <c r="AX318" s="13" t="s">
        <v>75</v>
      </c>
      <c r="AY318" s="169" t="s">
        <v>134</v>
      </c>
    </row>
    <row r="319" spans="1:65" s="13" customFormat="1">
      <c r="B319" s="168"/>
      <c r="D319" s="163" t="s">
        <v>144</v>
      </c>
      <c r="E319" s="169" t="s">
        <v>1</v>
      </c>
      <c r="F319" s="170" t="s">
        <v>442</v>
      </c>
      <c r="H319" s="171">
        <v>5.625</v>
      </c>
      <c r="I319" s="172"/>
      <c r="L319" s="168"/>
      <c r="M319" s="173"/>
      <c r="N319" s="174"/>
      <c r="O319" s="174"/>
      <c r="P319" s="174"/>
      <c r="Q319" s="174"/>
      <c r="R319" s="174"/>
      <c r="S319" s="174"/>
      <c r="T319" s="175"/>
      <c r="AT319" s="169" t="s">
        <v>144</v>
      </c>
      <c r="AU319" s="169" t="s">
        <v>83</v>
      </c>
      <c r="AV319" s="13" t="s">
        <v>83</v>
      </c>
      <c r="AW319" s="13" t="s">
        <v>32</v>
      </c>
      <c r="AX319" s="13" t="s">
        <v>75</v>
      </c>
      <c r="AY319" s="169" t="s">
        <v>134</v>
      </c>
    </row>
    <row r="320" spans="1:65" s="16" customFormat="1">
      <c r="B320" s="191"/>
      <c r="D320" s="163" t="s">
        <v>144</v>
      </c>
      <c r="E320" s="192" t="s">
        <v>1</v>
      </c>
      <c r="F320" s="193" t="s">
        <v>182</v>
      </c>
      <c r="H320" s="194">
        <v>2522.23</v>
      </c>
      <c r="I320" s="195"/>
      <c r="L320" s="191"/>
      <c r="M320" s="196"/>
      <c r="N320" s="197"/>
      <c r="O320" s="197"/>
      <c r="P320" s="197"/>
      <c r="Q320" s="197"/>
      <c r="R320" s="197"/>
      <c r="S320" s="197"/>
      <c r="T320" s="198"/>
      <c r="AT320" s="192" t="s">
        <v>144</v>
      </c>
      <c r="AU320" s="192" t="s">
        <v>83</v>
      </c>
      <c r="AV320" s="16" t="s">
        <v>141</v>
      </c>
      <c r="AW320" s="16" t="s">
        <v>32</v>
      </c>
      <c r="AX320" s="16" t="s">
        <v>81</v>
      </c>
      <c r="AY320" s="192" t="s">
        <v>134</v>
      </c>
    </row>
    <row r="321" spans="1:65" s="2" customFormat="1" ht="24.2" customHeight="1">
      <c r="A321" s="33"/>
      <c r="B321" s="149"/>
      <c r="C321" s="150" t="s">
        <v>443</v>
      </c>
      <c r="D321" s="150" t="s">
        <v>137</v>
      </c>
      <c r="E321" s="151" t="s">
        <v>444</v>
      </c>
      <c r="F321" s="152" t="s">
        <v>445</v>
      </c>
      <c r="G321" s="153" t="s">
        <v>149</v>
      </c>
      <c r="H321" s="154">
        <v>2522.23</v>
      </c>
      <c r="I321" s="155"/>
      <c r="J321" s="156">
        <f>ROUND(I321*H321,2)</f>
        <v>0</v>
      </c>
      <c r="K321" s="152" t="s">
        <v>1</v>
      </c>
      <c r="L321" s="34"/>
      <c r="M321" s="157" t="s">
        <v>1</v>
      </c>
      <c r="N321" s="158" t="s">
        <v>40</v>
      </c>
      <c r="O321" s="59"/>
      <c r="P321" s="159">
        <f>O321*H321</f>
        <v>0</v>
      </c>
      <c r="Q321" s="159">
        <v>2.9E-4</v>
      </c>
      <c r="R321" s="159">
        <f>Q321*H321</f>
        <v>0.73144670000000001</v>
      </c>
      <c r="S321" s="159">
        <v>0</v>
      </c>
      <c r="T321" s="160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1" t="s">
        <v>242</v>
      </c>
      <c r="AT321" s="161" t="s">
        <v>137</v>
      </c>
      <c r="AU321" s="161" t="s">
        <v>83</v>
      </c>
      <c r="AY321" s="18" t="s">
        <v>134</v>
      </c>
      <c r="BE321" s="162">
        <f>IF(N321="základní",J321,0)</f>
        <v>0</v>
      </c>
      <c r="BF321" s="162">
        <f>IF(N321="snížená",J321,0)</f>
        <v>0</v>
      </c>
      <c r="BG321" s="162">
        <f>IF(N321="zákl. přenesená",J321,0)</f>
        <v>0</v>
      </c>
      <c r="BH321" s="162">
        <f>IF(N321="sníž. přenesená",J321,0)</f>
        <v>0</v>
      </c>
      <c r="BI321" s="162">
        <f>IF(N321="nulová",J321,0)</f>
        <v>0</v>
      </c>
      <c r="BJ321" s="18" t="s">
        <v>81</v>
      </c>
      <c r="BK321" s="162">
        <f>ROUND(I321*H321,2)</f>
        <v>0</v>
      </c>
      <c r="BL321" s="18" t="s">
        <v>242</v>
      </c>
      <c r="BM321" s="161" t="s">
        <v>446</v>
      </c>
    </row>
    <row r="322" spans="1:65" s="2" customFormat="1" ht="19.5">
      <c r="A322" s="33"/>
      <c r="B322" s="34"/>
      <c r="C322" s="33"/>
      <c r="D322" s="163" t="s">
        <v>143</v>
      </c>
      <c r="E322" s="33"/>
      <c r="F322" s="164" t="s">
        <v>447</v>
      </c>
      <c r="G322" s="33"/>
      <c r="H322" s="33"/>
      <c r="I322" s="165"/>
      <c r="J322" s="33"/>
      <c r="K322" s="33"/>
      <c r="L322" s="34"/>
      <c r="M322" s="166"/>
      <c r="N322" s="167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143</v>
      </c>
      <c r="AU322" s="18" t="s">
        <v>83</v>
      </c>
    </row>
    <row r="323" spans="1:65" s="2" customFormat="1" ht="24.2" customHeight="1">
      <c r="A323" s="33"/>
      <c r="B323" s="149"/>
      <c r="C323" s="150" t="s">
        <v>448</v>
      </c>
      <c r="D323" s="150" t="s">
        <v>137</v>
      </c>
      <c r="E323" s="151" t="s">
        <v>449</v>
      </c>
      <c r="F323" s="152" t="s">
        <v>450</v>
      </c>
      <c r="G323" s="153" t="s">
        <v>149</v>
      </c>
      <c r="H323" s="154">
        <v>2522.23</v>
      </c>
      <c r="I323" s="155"/>
      <c r="J323" s="156">
        <f>ROUND(I323*H323,2)</f>
        <v>0</v>
      </c>
      <c r="K323" s="152" t="s">
        <v>1</v>
      </c>
      <c r="L323" s="34"/>
      <c r="M323" s="157" t="s">
        <v>1</v>
      </c>
      <c r="N323" s="158" t="s">
        <v>40</v>
      </c>
      <c r="O323" s="59"/>
      <c r="P323" s="159">
        <f>O323*H323</f>
        <v>0</v>
      </c>
      <c r="Q323" s="159">
        <v>0</v>
      </c>
      <c r="R323" s="159">
        <f>Q323*H323</f>
        <v>0</v>
      </c>
      <c r="S323" s="159">
        <v>0</v>
      </c>
      <c r="T323" s="160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1" t="s">
        <v>242</v>
      </c>
      <c r="AT323" s="161" t="s">
        <v>137</v>
      </c>
      <c r="AU323" s="161" t="s">
        <v>83</v>
      </c>
      <c r="AY323" s="18" t="s">
        <v>134</v>
      </c>
      <c r="BE323" s="162">
        <f>IF(N323="základní",J323,0)</f>
        <v>0</v>
      </c>
      <c r="BF323" s="162">
        <f>IF(N323="snížená",J323,0)</f>
        <v>0</v>
      </c>
      <c r="BG323" s="162">
        <f>IF(N323="zákl. přenesená",J323,0)</f>
        <v>0</v>
      </c>
      <c r="BH323" s="162">
        <f>IF(N323="sníž. přenesená",J323,0)</f>
        <v>0</v>
      </c>
      <c r="BI323" s="162">
        <f>IF(N323="nulová",J323,0)</f>
        <v>0</v>
      </c>
      <c r="BJ323" s="18" t="s">
        <v>81</v>
      </c>
      <c r="BK323" s="162">
        <f>ROUND(I323*H323,2)</f>
        <v>0</v>
      </c>
      <c r="BL323" s="18" t="s">
        <v>242</v>
      </c>
      <c r="BM323" s="161" t="s">
        <v>451</v>
      </c>
    </row>
    <row r="324" spans="1:65" s="2" customFormat="1" ht="19.5">
      <c r="A324" s="33"/>
      <c r="B324" s="34"/>
      <c r="C324" s="33"/>
      <c r="D324" s="163" t="s">
        <v>143</v>
      </c>
      <c r="E324" s="33"/>
      <c r="F324" s="164" t="s">
        <v>450</v>
      </c>
      <c r="G324" s="33"/>
      <c r="H324" s="33"/>
      <c r="I324" s="165"/>
      <c r="J324" s="33"/>
      <c r="K324" s="33"/>
      <c r="L324" s="34"/>
      <c r="M324" s="166"/>
      <c r="N324" s="167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143</v>
      </c>
      <c r="AU324" s="18" t="s">
        <v>83</v>
      </c>
    </row>
    <row r="325" spans="1:65" s="2" customFormat="1" ht="33" customHeight="1">
      <c r="A325" s="33"/>
      <c r="B325" s="149"/>
      <c r="C325" s="150" t="s">
        <v>452</v>
      </c>
      <c r="D325" s="150" t="s">
        <v>137</v>
      </c>
      <c r="E325" s="151" t="s">
        <v>453</v>
      </c>
      <c r="F325" s="152" t="s">
        <v>454</v>
      </c>
      <c r="G325" s="153" t="s">
        <v>149</v>
      </c>
      <c r="H325" s="154">
        <v>2522.23</v>
      </c>
      <c r="I325" s="155"/>
      <c r="J325" s="156">
        <f>ROUND(I325*H325,2)</f>
        <v>0</v>
      </c>
      <c r="K325" s="152" t="s">
        <v>1</v>
      </c>
      <c r="L325" s="34"/>
      <c r="M325" s="157" t="s">
        <v>1</v>
      </c>
      <c r="N325" s="158" t="s">
        <v>40</v>
      </c>
      <c r="O325" s="59"/>
      <c r="P325" s="159">
        <f>O325*H325</f>
        <v>0</v>
      </c>
      <c r="Q325" s="159">
        <v>1.0000000000000001E-5</v>
      </c>
      <c r="R325" s="159">
        <f>Q325*H325</f>
        <v>2.5222300000000003E-2</v>
      </c>
      <c r="S325" s="159">
        <v>0</v>
      </c>
      <c r="T325" s="160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1" t="s">
        <v>242</v>
      </c>
      <c r="AT325" s="161" t="s">
        <v>137</v>
      </c>
      <c r="AU325" s="161" t="s">
        <v>83</v>
      </c>
      <c r="AY325" s="18" t="s">
        <v>134</v>
      </c>
      <c r="BE325" s="162">
        <f>IF(N325="základní",J325,0)</f>
        <v>0</v>
      </c>
      <c r="BF325" s="162">
        <f>IF(N325="snížená",J325,0)</f>
        <v>0</v>
      </c>
      <c r="BG325" s="162">
        <f>IF(N325="zákl. přenesená",J325,0)</f>
        <v>0</v>
      </c>
      <c r="BH325" s="162">
        <f>IF(N325="sníž. přenesená",J325,0)</f>
        <v>0</v>
      </c>
      <c r="BI325" s="162">
        <f>IF(N325="nulová",J325,0)</f>
        <v>0</v>
      </c>
      <c r="BJ325" s="18" t="s">
        <v>81</v>
      </c>
      <c r="BK325" s="162">
        <f>ROUND(I325*H325,2)</f>
        <v>0</v>
      </c>
      <c r="BL325" s="18" t="s">
        <v>242</v>
      </c>
      <c r="BM325" s="161" t="s">
        <v>455</v>
      </c>
    </row>
    <row r="326" spans="1:65" s="2" customFormat="1" ht="19.5">
      <c r="A326" s="33"/>
      <c r="B326" s="34"/>
      <c r="C326" s="33"/>
      <c r="D326" s="163" t="s">
        <v>143</v>
      </c>
      <c r="E326" s="33"/>
      <c r="F326" s="164" t="s">
        <v>454</v>
      </c>
      <c r="G326" s="33"/>
      <c r="H326" s="33"/>
      <c r="I326" s="165"/>
      <c r="J326" s="33"/>
      <c r="K326" s="33"/>
      <c r="L326" s="34"/>
      <c r="M326" s="166"/>
      <c r="N326" s="167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143</v>
      </c>
      <c r="AU326" s="18" t="s">
        <v>83</v>
      </c>
    </row>
    <row r="327" spans="1:65" s="12" customFormat="1" ht="25.9" customHeight="1">
      <c r="B327" s="136"/>
      <c r="D327" s="137" t="s">
        <v>74</v>
      </c>
      <c r="E327" s="138" t="s">
        <v>456</v>
      </c>
      <c r="F327" s="138" t="s">
        <v>457</v>
      </c>
      <c r="I327" s="139"/>
      <c r="J327" s="140">
        <f>BK327</f>
        <v>0</v>
      </c>
      <c r="L327" s="136"/>
      <c r="M327" s="141"/>
      <c r="N327" s="142"/>
      <c r="O327" s="142"/>
      <c r="P327" s="143">
        <f>SUM(P328:P339)</f>
        <v>0</v>
      </c>
      <c r="Q327" s="142"/>
      <c r="R327" s="143">
        <f>SUM(R328:R339)</f>
        <v>0</v>
      </c>
      <c r="S327" s="142"/>
      <c r="T327" s="144">
        <f>SUM(T328:T339)</f>
        <v>0</v>
      </c>
      <c r="AR327" s="137" t="s">
        <v>141</v>
      </c>
      <c r="AT327" s="145" t="s">
        <v>74</v>
      </c>
      <c r="AU327" s="145" t="s">
        <v>75</v>
      </c>
      <c r="AY327" s="137" t="s">
        <v>134</v>
      </c>
      <c r="BK327" s="146">
        <f>SUM(BK328:BK339)</f>
        <v>0</v>
      </c>
    </row>
    <row r="328" spans="1:65" s="2" customFormat="1" ht="16.5" customHeight="1">
      <c r="A328" s="33"/>
      <c r="B328" s="149"/>
      <c r="C328" s="150" t="s">
        <v>458</v>
      </c>
      <c r="D328" s="150" t="s">
        <v>137</v>
      </c>
      <c r="E328" s="151" t="s">
        <v>459</v>
      </c>
      <c r="F328" s="152" t="s">
        <v>460</v>
      </c>
      <c r="G328" s="153" t="s">
        <v>461</v>
      </c>
      <c r="H328" s="154">
        <v>60</v>
      </c>
      <c r="I328" s="155"/>
      <c r="J328" s="156">
        <f>ROUND(I328*H328,2)</f>
        <v>0</v>
      </c>
      <c r="K328" s="152" t="s">
        <v>155</v>
      </c>
      <c r="L328" s="34"/>
      <c r="M328" s="157" t="s">
        <v>1</v>
      </c>
      <c r="N328" s="158" t="s">
        <v>40</v>
      </c>
      <c r="O328" s="59"/>
      <c r="P328" s="159">
        <f>O328*H328</f>
        <v>0</v>
      </c>
      <c r="Q328" s="159">
        <v>0</v>
      </c>
      <c r="R328" s="159">
        <f>Q328*H328</f>
        <v>0</v>
      </c>
      <c r="S328" s="159">
        <v>0</v>
      </c>
      <c r="T328" s="160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1" t="s">
        <v>462</v>
      </c>
      <c r="AT328" s="161" t="s">
        <v>137</v>
      </c>
      <c r="AU328" s="161" t="s">
        <v>81</v>
      </c>
      <c r="AY328" s="18" t="s">
        <v>134</v>
      </c>
      <c r="BE328" s="162">
        <f>IF(N328="základní",J328,0)</f>
        <v>0</v>
      </c>
      <c r="BF328" s="162">
        <f>IF(N328="snížená",J328,0)</f>
        <v>0</v>
      </c>
      <c r="BG328" s="162">
        <f>IF(N328="zákl. přenesená",J328,0)</f>
        <v>0</v>
      </c>
      <c r="BH328" s="162">
        <f>IF(N328="sníž. přenesená",J328,0)</f>
        <v>0</v>
      </c>
      <c r="BI328" s="162">
        <f>IF(N328="nulová",J328,0)</f>
        <v>0</v>
      </c>
      <c r="BJ328" s="18" t="s">
        <v>81</v>
      </c>
      <c r="BK328" s="162">
        <f>ROUND(I328*H328,2)</f>
        <v>0</v>
      </c>
      <c r="BL328" s="18" t="s">
        <v>462</v>
      </c>
      <c r="BM328" s="161" t="s">
        <v>463</v>
      </c>
    </row>
    <row r="329" spans="1:65" s="2" customFormat="1" ht="19.5">
      <c r="A329" s="33"/>
      <c r="B329" s="34"/>
      <c r="C329" s="33"/>
      <c r="D329" s="163" t="s">
        <v>143</v>
      </c>
      <c r="E329" s="33"/>
      <c r="F329" s="164" t="s">
        <v>464</v>
      </c>
      <c r="G329" s="33"/>
      <c r="H329" s="33"/>
      <c r="I329" s="165"/>
      <c r="J329" s="33"/>
      <c r="K329" s="33"/>
      <c r="L329" s="34"/>
      <c r="M329" s="166"/>
      <c r="N329" s="167"/>
      <c r="O329" s="59"/>
      <c r="P329" s="59"/>
      <c r="Q329" s="59"/>
      <c r="R329" s="59"/>
      <c r="S329" s="59"/>
      <c r="T329" s="60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8" t="s">
        <v>143</v>
      </c>
      <c r="AU329" s="18" t="s">
        <v>81</v>
      </c>
    </row>
    <row r="330" spans="1:65" s="14" customFormat="1">
      <c r="B330" s="176"/>
      <c r="D330" s="163" t="s">
        <v>144</v>
      </c>
      <c r="E330" s="177" t="s">
        <v>1</v>
      </c>
      <c r="F330" s="178" t="s">
        <v>465</v>
      </c>
      <c r="H330" s="177" t="s">
        <v>1</v>
      </c>
      <c r="I330" s="179"/>
      <c r="L330" s="176"/>
      <c r="M330" s="180"/>
      <c r="N330" s="181"/>
      <c r="O330" s="181"/>
      <c r="P330" s="181"/>
      <c r="Q330" s="181"/>
      <c r="R330" s="181"/>
      <c r="S330" s="181"/>
      <c r="T330" s="182"/>
      <c r="AT330" s="177" t="s">
        <v>144</v>
      </c>
      <c r="AU330" s="177" t="s">
        <v>81</v>
      </c>
      <c r="AV330" s="14" t="s">
        <v>81</v>
      </c>
      <c r="AW330" s="14" t="s">
        <v>32</v>
      </c>
      <c r="AX330" s="14" t="s">
        <v>75</v>
      </c>
      <c r="AY330" s="177" t="s">
        <v>134</v>
      </c>
    </row>
    <row r="331" spans="1:65" s="13" customFormat="1">
      <c r="B331" s="168"/>
      <c r="D331" s="163" t="s">
        <v>144</v>
      </c>
      <c r="E331" s="169" t="s">
        <v>1</v>
      </c>
      <c r="F331" s="170" t="s">
        <v>466</v>
      </c>
      <c r="H331" s="171">
        <v>60</v>
      </c>
      <c r="I331" s="172"/>
      <c r="L331" s="168"/>
      <c r="M331" s="173"/>
      <c r="N331" s="174"/>
      <c r="O331" s="174"/>
      <c r="P331" s="174"/>
      <c r="Q331" s="174"/>
      <c r="R331" s="174"/>
      <c r="S331" s="174"/>
      <c r="T331" s="175"/>
      <c r="AT331" s="169" t="s">
        <v>144</v>
      </c>
      <c r="AU331" s="169" t="s">
        <v>81</v>
      </c>
      <c r="AV331" s="13" t="s">
        <v>83</v>
      </c>
      <c r="AW331" s="13" t="s">
        <v>32</v>
      </c>
      <c r="AX331" s="13" t="s">
        <v>81</v>
      </c>
      <c r="AY331" s="169" t="s">
        <v>134</v>
      </c>
    </row>
    <row r="332" spans="1:65" s="2" customFormat="1" ht="16.5" customHeight="1">
      <c r="A332" s="33"/>
      <c r="B332" s="149"/>
      <c r="C332" s="150" t="s">
        <v>373</v>
      </c>
      <c r="D332" s="150" t="s">
        <v>137</v>
      </c>
      <c r="E332" s="151" t="s">
        <v>467</v>
      </c>
      <c r="F332" s="152" t="s">
        <v>468</v>
      </c>
      <c r="G332" s="153" t="s">
        <v>461</v>
      </c>
      <c r="H332" s="154">
        <v>30</v>
      </c>
      <c r="I332" s="155"/>
      <c r="J332" s="156">
        <f>ROUND(I332*H332,2)</f>
        <v>0</v>
      </c>
      <c r="K332" s="152" t="s">
        <v>155</v>
      </c>
      <c r="L332" s="34"/>
      <c r="M332" s="157" t="s">
        <v>1</v>
      </c>
      <c r="N332" s="158" t="s">
        <v>40</v>
      </c>
      <c r="O332" s="59"/>
      <c r="P332" s="159">
        <f>O332*H332</f>
        <v>0</v>
      </c>
      <c r="Q332" s="159">
        <v>0</v>
      </c>
      <c r="R332" s="159">
        <f>Q332*H332</f>
        <v>0</v>
      </c>
      <c r="S332" s="159">
        <v>0</v>
      </c>
      <c r="T332" s="160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1" t="s">
        <v>462</v>
      </c>
      <c r="AT332" s="161" t="s">
        <v>137</v>
      </c>
      <c r="AU332" s="161" t="s">
        <v>81</v>
      </c>
      <c r="AY332" s="18" t="s">
        <v>134</v>
      </c>
      <c r="BE332" s="162">
        <f>IF(N332="základní",J332,0)</f>
        <v>0</v>
      </c>
      <c r="BF332" s="162">
        <f>IF(N332="snížená",J332,0)</f>
        <v>0</v>
      </c>
      <c r="BG332" s="162">
        <f>IF(N332="zákl. přenesená",J332,0)</f>
        <v>0</v>
      </c>
      <c r="BH332" s="162">
        <f>IF(N332="sníž. přenesená",J332,0)</f>
        <v>0</v>
      </c>
      <c r="BI332" s="162">
        <f>IF(N332="nulová",J332,0)</f>
        <v>0</v>
      </c>
      <c r="BJ332" s="18" t="s">
        <v>81</v>
      </c>
      <c r="BK332" s="162">
        <f>ROUND(I332*H332,2)</f>
        <v>0</v>
      </c>
      <c r="BL332" s="18" t="s">
        <v>462</v>
      </c>
      <c r="BM332" s="161" t="s">
        <v>469</v>
      </c>
    </row>
    <row r="333" spans="1:65" s="2" customFormat="1" ht="19.5">
      <c r="A333" s="33"/>
      <c r="B333" s="34"/>
      <c r="C333" s="33"/>
      <c r="D333" s="163" t="s">
        <v>143</v>
      </c>
      <c r="E333" s="33"/>
      <c r="F333" s="164" t="s">
        <v>470</v>
      </c>
      <c r="G333" s="33"/>
      <c r="H333" s="33"/>
      <c r="I333" s="165"/>
      <c r="J333" s="33"/>
      <c r="K333" s="33"/>
      <c r="L333" s="34"/>
      <c r="M333" s="166"/>
      <c r="N333" s="167"/>
      <c r="O333" s="59"/>
      <c r="P333" s="59"/>
      <c r="Q333" s="59"/>
      <c r="R333" s="59"/>
      <c r="S333" s="59"/>
      <c r="T333" s="60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8" t="s">
        <v>143</v>
      </c>
      <c r="AU333" s="18" t="s">
        <v>81</v>
      </c>
    </row>
    <row r="334" spans="1:65" s="14" customFormat="1">
      <c r="B334" s="176"/>
      <c r="D334" s="163" t="s">
        <v>144</v>
      </c>
      <c r="E334" s="177" t="s">
        <v>1</v>
      </c>
      <c r="F334" s="178" t="s">
        <v>465</v>
      </c>
      <c r="H334" s="177" t="s">
        <v>1</v>
      </c>
      <c r="I334" s="179"/>
      <c r="L334" s="176"/>
      <c r="M334" s="180"/>
      <c r="N334" s="181"/>
      <c r="O334" s="181"/>
      <c r="P334" s="181"/>
      <c r="Q334" s="181"/>
      <c r="R334" s="181"/>
      <c r="S334" s="181"/>
      <c r="T334" s="182"/>
      <c r="AT334" s="177" t="s">
        <v>144</v>
      </c>
      <c r="AU334" s="177" t="s">
        <v>81</v>
      </c>
      <c r="AV334" s="14" t="s">
        <v>81</v>
      </c>
      <c r="AW334" s="14" t="s">
        <v>32</v>
      </c>
      <c r="AX334" s="14" t="s">
        <v>75</v>
      </c>
      <c r="AY334" s="177" t="s">
        <v>134</v>
      </c>
    </row>
    <row r="335" spans="1:65" s="13" customFormat="1">
      <c r="B335" s="168"/>
      <c r="D335" s="163" t="s">
        <v>144</v>
      </c>
      <c r="E335" s="169" t="s">
        <v>1</v>
      </c>
      <c r="F335" s="170" t="s">
        <v>342</v>
      </c>
      <c r="H335" s="171">
        <v>30</v>
      </c>
      <c r="I335" s="172"/>
      <c r="L335" s="168"/>
      <c r="M335" s="173"/>
      <c r="N335" s="174"/>
      <c r="O335" s="174"/>
      <c r="P335" s="174"/>
      <c r="Q335" s="174"/>
      <c r="R335" s="174"/>
      <c r="S335" s="174"/>
      <c r="T335" s="175"/>
      <c r="AT335" s="169" t="s">
        <v>144</v>
      </c>
      <c r="AU335" s="169" t="s">
        <v>81</v>
      </c>
      <c r="AV335" s="13" t="s">
        <v>83</v>
      </c>
      <c r="AW335" s="13" t="s">
        <v>32</v>
      </c>
      <c r="AX335" s="13" t="s">
        <v>81</v>
      </c>
      <c r="AY335" s="169" t="s">
        <v>134</v>
      </c>
    </row>
    <row r="336" spans="1:65" s="2" customFormat="1" ht="16.5" customHeight="1">
      <c r="A336" s="33"/>
      <c r="B336" s="149"/>
      <c r="C336" s="150" t="s">
        <v>471</v>
      </c>
      <c r="D336" s="150" t="s">
        <v>137</v>
      </c>
      <c r="E336" s="151" t="s">
        <v>472</v>
      </c>
      <c r="F336" s="152" t="s">
        <v>473</v>
      </c>
      <c r="G336" s="153" t="s">
        <v>461</v>
      </c>
      <c r="H336" s="154">
        <v>60</v>
      </c>
      <c r="I336" s="155"/>
      <c r="J336" s="156">
        <f>ROUND(I336*H336,2)</f>
        <v>0</v>
      </c>
      <c r="K336" s="152" t="s">
        <v>155</v>
      </c>
      <c r="L336" s="34"/>
      <c r="M336" s="157" t="s">
        <v>1</v>
      </c>
      <c r="N336" s="158" t="s">
        <v>40</v>
      </c>
      <c r="O336" s="59"/>
      <c r="P336" s="159">
        <f>O336*H336</f>
        <v>0</v>
      </c>
      <c r="Q336" s="159">
        <v>0</v>
      </c>
      <c r="R336" s="159">
        <f>Q336*H336</f>
        <v>0</v>
      </c>
      <c r="S336" s="159">
        <v>0</v>
      </c>
      <c r="T336" s="160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1" t="s">
        <v>462</v>
      </c>
      <c r="AT336" s="161" t="s">
        <v>137</v>
      </c>
      <c r="AU336" s="161" t="s">
        <v>81</v>
      </c>
      <c r="AY336" s="18" t="s">
        <v>134</v>
      </c>
      <c r="BE336" s="162">
        <f>IF(N336="základní",J336,0)</f>
        <v>0</v>
      </c>
      <c r="BF336" s="162">
        <f>IF(N336="snížená",J336,0)</f>
        <v>0</v>
      </c>
      <c r="BG336" s="162">
        <f>IF(N336="zákl. přenesená",J336,0)</f>
        <v>0</v>
      </c>
      <c r="BH336" s="162">
        <f>IF(N336="sníž. přenesená",J336,0)</f>
        <v>0</v>
      </c>
      <c r="BI336" s="162">
        <f>IF(N336="nulová",J336,0)</f>
        <v>0</v>
      </c>
      <c r="BJ336" s="18" t="s">
        <v>81</v>
      </c>
      <c r="BK336" s="162">
        <f>ROUND(I336*H336,2)</f>
        <v>0</v>
      </c>
      <c r="BL336" s="18" t="s">
        <v>462</v>
      </c>
      <c r="BM336" s="161" t="s">
        <v>474</v>
      </c>
    </row>
    <row r="337" spans="1:51" s="2" customFormat="1" ht="19.5">
      <c r="A337" s="33"/>
      <c r="B337" s="34"/>
      <c r="C337" s="33"/>
      <c r="D337" s="163" t="s">
        <v>143</v>
      </c>
      <c r="E337" s="33"/>
      <c r="F337" s="164" t="s">
        <v>475</v>
      </c>
      <c r="G337" s="33"/>
      <c r="H337" s="33"/>
      <c r="I337" s="165"/>
      <c r="J337" s="33"/>
      <c r="K337" s="33"/>
      <c r="L337" s="34"/>
      <c r="M337" s="166"/>
      <c r="N337" s="167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143</v>
      </c>
      <c r="AU337" s="18" t="s">
        <v>81</v>
      </c>
    </row>
    <row r="338" spans="1:51" s="14" customFormat="1">
      <c r="B338" s="176"/>
      <c r="D338" s="163" t="s">
        <v>144</v>
      </c>
      <c r="E338" s="177" t="s">
        <v>1</v>
      </c>
      <c r="F338" s="178" t="s">
        <v>465</v>
      </c>
      <c r="H338" s="177" t="s">
        <v>1</v>
      </c>
      <c r="I338" s="179"/>
      <c r="L338" s="176"/>
      <c r="M338" s="180"/>
      <c r="N338" s="181"/>
      <c r="O338" s="181"/>
      <c r="P338" s="181"/>
      <c r="Q338" s="181"/>
      <c r="R338" s="181"/>
      <c r="S338" s="181"/>
      <c r="T338" s="182"/>
      <c r="AT338" s="177" t="s">
        <v>144</v>
      </c>
      <c r="AU338" s="177" t="s">
        <v>81</v>
      </c>
      <c r="AV338" s="14" t="s">
        <v>81</v>
      </c>
      <c r="AW338" s="14" t="s">
        <v>32</v>
      </c>
      <c r="AX338" s="14" t="s">
        <v>75</v>
      </c>
      <c r="AY338" s="177" t="s">
        <v>134</v>
      </c>
    </row>
    <row r="339" spans="1:51" s="13" customFormat="1">
      <c r="B339" s="168"/>
      <c r="D339" s="163" t="s">
        <v>144</v>
      </c>
      <c r="E339" s="169" t="s">
        <v>1</v>
      </c>
      <c r="F339" s="170" t="s">
        <v>466</v>
      </c>
      <c r="H339" s="171">
        <v>60</v>
      </c>
      <c r="I339" s="172"/>
      <c r="L339" s="168"/>
      <c r="M339" s="210"/>
      <c r="N339" s="211"/>
      <c r="O339" s="211"/>
      <c r="P339" s="211"/>
      <c r="Q339" s="211"/>
      <c r="R339" s="211"/>
      <c r="S339" s="211"/>
      <c r="T339" s="212"/>
      <c r="AT339" s="169" t="s">
        <v>144</v>
      </c>
      <c r="AU339" s="169" t="s">
        <v>81</v>
      </c>
      <c r="AV339" s="13" t="s">
        <v>83</v>
      </c>
      <c r="AW339" s="13" t="s">
        <v>32</v>
      </c>
      <c r="AX339" s="13" t="s">
        <v>81</v>
      </c>
      <c r="AY339" s="169" t="s">
        <v>134</v>
      </c>
    </row>
    <row r="340" spans="1:51" s="2" customFormat="1" ht="6.95" customHeight="1">
      <c r="A340" s="33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34"/>
      <c r="M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</row>
  </sheetData>
  <autoFilter ref="C133:K339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95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2" t="str">
        <f>'Rekapitulace stavby'!K6</f>
        <v>MŠ Smetanova 840, Bohumín - Rekosntrukce elektroinstalace vč. stavebních úprav</v>
      </c>
      <c r="F7" s="263"/>
      <c r="G7" s="263"/>
      <c r="H7" s="263"/>
      <c r="L7" s="21"/>
    </row>
    <row r="8" spans="1:46" s="1" customFormat="1" ht="12" customHeight="1">
      <c r="B8" s="21"/>
      <c r="D8" s="28" t="s">
        <v>96</v>
      </c>
      <c r="L8" s="21"/>
    </row>
    <row r="9" spans="1:46" s="2" customFormat="1" ht="23.25" customHeight="1">
      <c r="A9" s="33"/>
      <c r="B9" s="34"/>
      <c r="C9" s="33"/>
      <c r="D9" s="33"/>
      <c r="E9" s="262" t="s">
        <v>97</v>
      </c>
      <c r="F9" s="261"/>
      <c r="G9" s="261"/>
      <c r="H9" s="261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98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52" t="s">
        <v>476</v>
      </c>
      <c r="F11" s="261"/>
      <c r="G11" s="261"/>
      <c r="H11" s="261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10. 5. 2023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tr">
        <f>IF('Rekapitulace stavby'!AN10="","",'Rekapitulace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tr">
        <f>IF('Rekapitulace stavby'!E11="","",'Rekapitulace stavby'!E11)</f>
        <v>Město Bohumín</v>
      </c>
      <c r="F17" s="33"/>
      <c r="G17" s="33"/>
      <c r="H17" s="33"/>
      <c r="I17" s="28" t="s">
        <v>27</v>
      </c>
      <c r="J17" s="26" t="str">
        <f>IF('Rekapitulace stavby'!AN11="","",'Rekapitulace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4" t="str">
        <f>'Rekapitulace stavby'!E14</f>
        <v>Vyplň údaj</v>
      </c>
      <c r="F20" s="230"/>
      <c r="G20" s="230"/>
      <c r="H20" s="230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tr">
        <f>IF('Rekapitulace stavby'!AN16="","",'Rekapitulace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tr">
        <f>IF('Rekapitulace stavby'!E17="","",'Rekapitulace stavby'!E17)</f>
        <v>RP Projekt s.r.o.</v>
      </c>
      <c r="F23" s="33"/>
      <c r="G23" s="33"/>
      <c r="H23" s="33"/>
      <c r="I23" s="28" t="s">
        <v>27</v>
      </c>
      <c r="J23" s="26" t="str">
        <f>IF('Rekapitulace stavby'!AN17="","",'Rekapitulace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34" t="s">
        <v>1</v>
      </c>
      <c r="F29" s="234"/>
      <c r="G29" s="234"/>
      <c r="H29" s="23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ROUND(J128,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ROUND((SUM(BE128:BE280)),  2)</f>
        <v>0</v>
      </c>
      <c r="G35" s="33"/>
      <c r="H35" s="33"/>
      <c r="I35" s="106">
        <v>0.21</v>
      </c>
      <c r="J35" s="105">
        <f>ROUND(((SUM(BE128:BE280))*I35),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ROUND((SUM(BF128:BF280)),  2)</f>
        <v>0</v>
      </c>
      <c r="G36" s="33"/>
      <c r="H36" s="33"/>
      <c r="I36" s="106">
        <v>0.15</v>
      </c>
      <c r="J36" s="105">
        <f>ROUND(((SUM(BF128:BF280))*I36),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ROUND((SUM(BG128:BG280)),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ROUND((SUM(BH128:BH280)),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ROUND((SUM(BI128:BI280)),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Smetanova 840, Bohumín - Rekosntrukce elektroinstalace vč. stavebních úprav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96</v>
      </c>
      <c r="L86" s="21"/>
    </row>
    <row r="87" spans="1:31" s="2" customFormat="1" ht="23.25" customHeight="1">
      <c r="A87" s="33"/>
      <c r="B87" s="34"/>
      <c r="C87" s="33"/>
      <c r="D87" s="33"/>
      <c r="E87" s="262" t="s">
        <v>97</v>
      </c>
      <c r="F87" s="261"/>
      <c r="G87" s="261"/>
      <c r="H87" s="261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98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52" t="str">
        <f>E11</f>
        <v>002 - Elektroinstalace</v>
      </c>
      <c r="F89" s="261"/>
      <c r="G89" s="261"/>
      <c r="H89" s="261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10. 5. 2023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28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101</v>
      </c>
      <c r="D96" s="107"/>
      <c r="E96" s="107"/>
      <c r="F96" s="107"/>
      <c r="G96" s="107"/>
      <c r="H96" s="107"/>
      <c r="I96" s="107"/>
      <c r="J96" s="116" t="s">
        <v>102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103</v>
      </c>
      <c r="D98" s="33"/>
      <c r="E98" s="33"/>
      <c r="F98" s="33"/>
      <c r="G98" s="33"/>
      <c r="H98" s="33"/>
      <c r="I98" s="33"/>
      <c r="J98" s="72">
        <f>J128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104</v>
      </c>
    </row>
    <row r="99" spans="1:47" s="9" customFormat="1" ht="24.95" customHeight="1">
      <c r="B99" s="118"/>
      <c r="D99" s="119" t="s">
        <v>477</v>
      </c>
      <c r="E99" s="120"/>
      <c r="F99" s="120"/>
      <c r="G99" s="120"/>
      <c r="H99" s="120"/>
      <c r="I99" s="120"/>
      <c r="J99" s="121">
        <f>J129</f>
        <v>0</v>
      </c>
      <c r="L99" s="118"/>
    </row>
    <row r="100" spans="1:47" s="10" customFormat="1" ht="19.899999999999999" customHeight="1">
      <c r="B100" s="122"/>
      <c r="D100" s="123" t="s">
        <v>478</v>
      </c>
      <c r="E100" s="124"/>
      <c r="F100" s="124"/>
      <c r="G100" s="124"/>
      <c r="H100" s="124"/>
      <c r="I100" s="124"/>
      <c r="J100" s="125">
        <f>J130</f>
        <v>0</v>
      </c>
      <c r="L100" s="122"/>
    </row>
    <row r="101" spans="1:47" s="10" customFormat="1" ht="19.899999999999999" customHeight="1">
      <c r="B101" s="122"/>
      <c r="D101" s="123" t="s">
        <v>479</v>
      </c>
      <c r="E101" s="124"/>
      <c r="F101" s="124"/>
      <c r="G101" s="124"/>
      <c r="H101" s="124"/>
      <c r="I101" s="124"/>
      <c r="J101" s="125">
        <f>J139</f>
        <v>0</v>
      </c>
      <c r="L101" s="122"/>
    </row>
    <row r="102" spans="1:47" s="10" customFormat="1" ht="19.899999999999999" customHeight="1">
      <c r="B102" s="122"/>
      <c r="D102" s="123" t="s">
        <v>480</v>
      </c>
      <c r="E102" s="124"/>
      <c r="F102" s="124"/>
      <c r="G102" s="124"/>
      <c r="H102" s="124"/>
      <c r="I102" s="124"/>
      <c r="J102" s="125">
        <f>J170</f>
        <v>0</v>
      </c>
      <c r="L102" s="122"/>
    </row>
    <row r="103" spans="1:47" s="10" customFormat="1" ht="19.899999999999999" customHeight="1">
      <c r="B103" s="122"/>
      <c r="D103" s="123" t="s">
        <v>481</v>
      </c>
      <c r="E103" s="124"/>
      <c r="F103" s="124"/>
      <c r="G103" s="124"/>
      <c r="H103" s="124"/>
      <c r="I103" s="124"/>
      <c r="J103" s="125">
        <f>J195</f>
        <v>0</v>
      </c>
      <c r="L103" s="122"/>
    </row>
    <row r="104" spans="1:47" s="10" customFormat="1" ht="19.899999999999999" customHeight="1">
      <c r="B104" s="122"/>
      <c r="D104" s="123" t="s">
        <v>482</v>
      </c>
      <c r="E104" s="124"/>
      <c r="F104" s="124"/>
      <c r="G104" s="124"/>
      <c r="H104" s="124"/>
      <c r="I104" s="124"/>
      <c r="J104" s="125">
        <f>J238</f>
        <v>0</v>
      </c>
      <c r="L104" s="122"/>
    </row>
    <row r="105" spans="1:47" s="10" customFormat="1" ht="19.899999999999999" customHeight="1">
      <c r="B105" s="122"/>
      <c r="D105" s="123" t="s">
        <v>483</v>
      </c>
      <c r="E105" s="124"/>
      <c r="F105" s="124"/>
      <c r="G105" s="124"/>
      <c r="H105" s="124"/>
      <c r="I105" s="124"/>
      <c r="J105" s="125">
        <f>J267</f>
        <v>0</v>
      </c>
      <c r="L105" s="122"/>
    </row>
    <row r="106" spans="1:47" s="10" customFormat="1" ht="19.899999999999999" customHeight="1">
      <c r="B106" s="122"/>
      <c r="D106" s="123" t="s">
        <v>484</v>
      </c>
      <c r="E106" s="124"/>
      <c r="F106" s="124"/>
      <c r="G106" s="124"/>
      <c r="H106" s="124"/>
      <c r="I106" s="124"/>
      <c r="J106" s="125">
        <f>J272</f>
        <v>0</v>
      </c>
      <c r="L106" s="122"/>
    </row>
    <row r="107" spans="1:47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119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26.25" customHeight="1">
      <c r="A116" s="33"/>
      <c r="B116" s="34"/>
      <c r="C116" s="33"/>
      <c r="D116" s="33"/>
      <c r="E116" s="262" t="str">
        <f>E7</f>
        <v>MŠ Smetanova 840, Bohumín - Rekosntrukce elektroinstalace vč. stavebních úprav</v>
      </c>
      <c r="F116" s="263"/>
      <c r="G116" s="263"/>
      <c r="H116" s="26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1"/>
      <c r="C117" s="28" t="s">
        <v>96</v>
      </c>
      <c r="L117" s="21"/>
    </row>
    <row r="118" spans="1:63" s="2" customFormat="1" ht="23.25" customHeight="1">
      <c r="A118" s="33"/>
      <c r="B118" s="34"/>
      <c r="C118" s="33"/>
      <c r="D118" s="33"/>
      <c r="E118" s="262" t="s">
        <v>97</v>
      </c>
      <c r="F118" s="261"/>
      <c r="G118" s="261"/>
      <c r="H118" s="261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98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3"/>
      <c r="D120" s="33"/>
      <c r="E120" s="252" t="str">
        <f>E11</f>
        <v>002 - Elektroinstalace</v>
      </c>
      <c r="F120" s="261"/>
      <c r="G120" s="261"/>
      <c r="H120" s="261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3"/>
      <c r="E122" s="33"/>
      <c r="F122" s="26" t="str">
        <f>F14</f>
        <v xml:space="preserve"> </v>
      </c>
      <c r="G122" s="33"/>
      <c r="H122" s="33"/>
      <c r="I122" s="28" t="s">
        <v>22</v>
      </c>
      <c r="J122" s="56" t="str">
        <f>IF(J14="","",J14)</f>
        <v>10. 5. 2023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24</v>
      </c>
      <c r="D124" s="33"/>
      <c r="E124" s="33"/>
      <c r="F124" s="26" t="str">
        <f>E17</f>
        <v>Město Bohumín</v>
      </c>
      <c r="G124" s="33"/>
      <c r="H124" s="33"/>
      <c r="I124" s="28" t="s">
        <v>30</v>
      </c>
      <c r="J124" s="31" t="str">
        <f>E23</f>
        <v>RP Projekt s.r.o.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28</v>
      </c>
      <c r="D125" s="33"/>
      <c r="E125" s="33"/>
      <c r="F125" s="26" t="str">
        <f>IF(E20="","",E20)</f>
        <v>Vyplň údaj</v>
      </c>
      <c r="G125" s="33"/>
      <c r="H125" s="33"/>
      <c r="I125" s="28" t="s">
        <v>33</v>
      </c>
      <c r="J125" s="31" t="str">
        <f>E26</f>
        <v xml:space="preserve"> 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26"/>
      <c r="B127" s="127"/>
      <c r="C127" s="128" t="s">
        <v>120</v>
      </c>
      <c r="D127" s="129" t="s">
        <v>60</v>
      </c>
      <c r="E127" s="129" t="s">
        <v>56</v>
      </c>
      <c r="F127" s="129" t="s">
        <v>57</v>
      </c>
      <c r="G127" s="129" t="s">
        <v>121</v>
      </c>
      <c r="H127" s="129" t="s">
        <v>122</v>
      </c>
      <c r="I127" s="129" t="s">
        <v>123</v>
      </c>
      <c r="J127" s="129" t="s">
        <v>102</v>
      </c>
      <c r="K127" s="130" t="s">
        <v>124</v>
      </c>
      <c r="L127" s="131"/>
      <c r="M127" s="63" t="s">
        <v>1</v>
      </c>
      <c r="N127" s="64" t="s">
        <v>39</v>
      </c>
      <c r="O127" s="64" t="s">
        <v>125</v>
      </c>
      <c r="P127" s="64" t="s">
        <v>126</v>
      </c>
      <c r="Q127" s="64" t="s">
        <v>127</v>
      </c>
      <c r="R127" s="64" t="s">
        <v>128</v>
      </c>
      <c r="S127" s="64" t="s">
        <v>129</v>
      </c>
      <c r="T127" s="65" t="s">
        <v>130</v>
      </c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</row>
    <row r="128" spans="1:63" s="2" customFormat="1" ht="22.9" customHeight="1">
      <c r="A128" s="33"/>
      <c r="B128" s="34"/>
      <c r="C128" s="70" t="s">
        <v>131</v>
      </c>
      <c r="D128" s="33"/>
      <c r="E128" s="33"/>
      <c r="F128" s="33"/>
      <c r="G128" s="33"/>
      <c r="H128" s="33"/>
      <c r="I128" s="33"/>
      <c r="J128" s="132">
        <f>BK128</f>
        <v>0</v>
      </c>
      <c r="K128" s="33"/>
      <c r="L128" s="34"/>
      <c r="M128" s="66"/>
      <c r="N128" s="57"/>
      <c r="O128" s="67"/>
      <c r="P128" s="133">
        <f>P129</f>
        <v>0</v>
      </c>
      <c r="Q128" s="67"/>
      <c r="R128" s="133">
        <f>R129</f>
        <v>0</v>
      </c>
      <c r="S128" s="67"/>
      <c r="T128" s="134">
        <f>T129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74</v>
      </c>
      <c r="AU128" s="18" t="s">
        <v>104</v>
      </c>
      <c r="BK128" s="135">
        <f>BK129</f>
        <v>0</v>
      </c>
    </row>
    <row r="129" spans="1:65" s="12" customFormat="1" ht="25.9" customHeight="1">
      <c r="B129" s="136"/>
      <c r="D129" s="137" t="s">
        <v>74</v>
      </c>
      <c r="E129" s="138" t="s">
        <v>485</v>
      </c>
      <c r="F129" s="138" t="s">
        <v>486</v>
      </c>
      <c r="I129" s="139"/>
      <c r="J129" s="140">
        <f>BK129</f>
        <v>0</v>
      </c>
      <c r="L129" s="136"/>
      <c r="M129" s="141"/>
      <c r="N129" s="142"/>
      <c r="O129" s="142"/>
      <c r="P129" s="143">
        <f>P130+P139+P170+P195+P238+P267+P272</f>
        <v>0</v>
      </c>
      <c r="Q129" s="142"/>
      <c r="R129" s="143">
        <f>R130+R139+R170+R195+R238+R267+R272</f>
        <v>0</v>
      </c>
      <c r="S129" s="142"/>
      <c r="T129" s="144">
        <f>T130+T139+T170+T195+T238+T267+T272</f>
        <v>0</v>
      </c>
      <c r="AR129" s="137" t="s">
        <v>135</v>
      </c>
      <c r="AT129" s="145" t="s">
        <v>74</v>
      </c>
      <c r="AU129" s="145" t="s">
        <v>75</v>
      </c>
      <c r="AY129" s="137" t="s">
        <v>134</v>
      </c>
      <c r="BK129" s="146">
        <f>BK130+BK139+BK170+BK195+BK238+BK267+BK272</f>
        <v>0</v>
      </c>
    </row>
    <row r="130" spans="1:65" s="12" customFormat="1" ht="22.9" customHeight="1">
      <c r="B130" s="136"/>
      <c r="D130" s="137" t="s">
        <v>74</v>
      </c>
      <c r="E130" s="147" t="s">
        <v>487</v>
      </c>
      <c r="F130" s="147" t="s">
        <v>488</v>
      </c>
      <c r="I130" s="139"/>
      <c r="J130" s="148">
        <f>BK130</f>
        <v>0</v>
      </c>
      <c r="L130" s="136"/>
      <c r="M130" s="141"/>
      <c r="N130" s="142"/>
      <c r="O130" s="142"/>
      <c r="P130" s="143">
        <f>SUM(P131:P138)</f>
        <v>0</v>
      </c>
      <c r="Q130" s="142"/>
      <c r="R130" s="143">
        <f>SUM(R131:R138)</f>
        <v>0</v>
      </c>
      <c r="S130" s="142"/>
      <c r="T130" s="144">
        <f>SUM(T131:T138)</f>
        <v>0</v>
      </c>
      <c r="AR130" s="137" t="s">
        <v>81</v>
      </c>
      <c r="AT130" s="145" t="s">
        <v>74</v>
      </c>
      <c r="AU130" s="145" t="s">
        <v>81</v>
      </c>
      <c r="AY130" s="137" t="s">
        <v>134</v>
      </c>
      <c r="BK130" s="146">
        <f>SUM(BK131:BK138)</f>
        <v>0</v>
      </c>
    </row>
    <row r="131" spans="1:65" s="2" customFormat="1" ht="37.9" customHeight="1">
      <c r="A131" s="33"/>
      <c r="B131" s="149"/>
      <c r="C131" s="150" t="s">
        <v>81</v>
      </c>
      <c r="D131" s="150" t="s">
        <v>137</v>
      </c>
      <c r="E131" s="151" t="s">
        <v>489</v>
      </c>
      <c r="F131" s="152" t="s">
        <v>490</v>
      </c>
      <c r="G131" s="153" t="s">
        <v>140</v>
      </c>
      <c r="H131" s="154">
        <v>1</v>
      </c>
      <c r="I131" s="155"/>
      <c r="J131" s="156">
        <f>ROUND(I131*H131,2)</f>
        <v>0</v>
      </c>
      <c r="K131" s="152" t="s">
        <v>1</v>
      </c>
      <c r="L131" s="34"/>
      <c r="M131" s="157" t="s">
        <v>1</v>
      </c>
      <c r="N131" s="158" t="s">
        <v>40</v>
      </c>
      <c r="O131" s="59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1" t="s">
        <v>141</v>
      </c>
      <c r="AT131" s="161" t="s">
        <v>137</v>
      </c>
      <c r="AU131" s="161" t="s">
        <v>83</v>
      </c>
      <c r="AY131" s="18" t="s">
        <v>134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8" t="s">
        <v>81</v>
      </c>
      <c r="BK131" s="162">
        <f>ROUND(I131*H131,2)</f>
        <v>0</v>
      </c>
      <c r="BL131" s="18" t="s">
        <v>141</v>
      </c>
      <c r="BM131" s="161" t="s">
        <v>83</v>
      </c>
    </row>
    <row r="132" spans="1:65" s="2" customFormat="1" ht="19.5">
      <c r="A132" s="33"/>
      <c r="B132" s="34"/>
      <c r="C132" s="33"/>
      <c r="D132" s="163" t="s">
        <v>143</v>
      </c>
      <c r="E132" s="33"/>
      <c r="F132" s="164" t="s">
        <v>491</v>
      </c>
      <c r="G132" s="33"/>
      <c r="H132" s="33"/>
      <c r="I132" s="165"/>
      <c r="J132" s="33"/>
      <c r="K132" s="33"/>
      <c r="L132" s="34"/>
      <c r="M132" s="166"/>
      <c r="N132" s="167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143</v>
      </c>
      <c r="AU132" s="18" t="s">
        <v>83</v>
      </c>
    </row>
    <row r="133" spans="1:65" s="2" customFormat="1" ht="37.9" customHeight="1">
      <c r="A133" s="33"/>
      <c r="B133" s="149"/>
      <c r="C133" s="150" t="s">
        <v>83</v>
      </c>
      <c r="D133" s="150" t="s">
        <v>137</v>
      </c>
      <c r="E133" s="151" t="s">
        <v>492</v>
      </c>
      <c r="F133" s="152" t="s">
        <v>493</v>
      </c>
      <c r="G133" s="153" t="s">
        <v>140</v>
      </c>
      <c r="H133" s="154">
        <v>1</v>
      </c>
      <c r="I133" s="155"/>
      <c r="J133" s="156">
        <f>ROUND(I133*H133,2)</f>
        <v>0</v>
      </c>
      <c r="K133" s="152" t="s">
        <v>1</v>
      </c>
      <c r="L133" s="34"/>
      <c r="M133" s="157" t="s">
        <v>1</v>
      </c>
      <c r="N133" s="158" t="s">
        <v>40</v>
      </c>
      <c r="O133" s="59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1" t="s">
        <v>141</v>
      </c>
      <c r="AT133" s="161" t="s">
        <v>137</v>
      </c>
      <c r="AU133" s="161" t="s">
        <v>83</v>
      </c>
      <c r="AY133" s="18" t="s">
        <v>134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8" t="s">
        <v>81</v>
      </c>
      <c r="BK133" s="162">
        <f>ROUND(I133*H133,2)</f>
        <v>0</v>
      </c>
      <c r="BL133" s="18" t="s">
        <v>141</v>
      </c>
      <c r="BM133" s="161" t="s">
        <v>141</v>
      </c>
    </row>
    <row r="134" spans="1:65" s="2" customFormat="1" ht="19.5">
      <c r="A134" s="33"/>
      <c r="B134" s="34"/>
      <c r="C134" s="33"/>
      <c r="D134" s="163" t="s">
        <v>143</v>
      </c>
      <c r="E134" s="33"/>
      <c r="F134" s="164" t="s">
        <v>494</v>
      </c>
      <c r="G134" s="33"/>
      <c r="H134" s="33"/>
      <c r="I134" s="165"/>
      <c r="J134" s="33"/>
      <c r="K134" s="33"/>
      <c r="L134" s="34"/>
      <c r="M134" s="166"/>
      <c r="N134" s="167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143</v>
      </c>
      <c r="AU134" s="18" t="s">
        <v>83</v>
      </c>
    </row>
    <row r="135" spans="1:65" s="2" customFormat="1" ht="37.9" customHeight="1">
      <c r="A135" s="33"/>
      <c r="B135" s="149"/>
      <c r="C135" s="150" t="s">
        <v>135</v>
      </c>
      <c r="D135" s="150" t="s">
        <v>137</v>
      </c>
      <c r="E135" s="151" t="s">
        <v>495</v>
      </c>
      <c r="F135" s="152" t="s">
        <v>496</v>
      </c>
      <c r="G135" s="153" t="s">
        <v>140</v>
      </c>
      <c r="H135" s="154">
        <v>1</v>
      </c>
      <c r="I135" s="155"/>
      <c r="J135" s="156">
        <f>ROUND(I135*H135,2)</f>
        <v>0</v>
      </c>
      <c r="K135" s="152" t="s">
        <v>1</v>
      </c>
      <c r="L135" s="34"/>
      <c r="M135" s="157" t="s">
        <v>1</v>
      </c>
      <c r="N135" s="158" t="s">
        <v>40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1" t="s">
        <v>141</v>
      </c>
      <c r="AT135" s="161" t="s">
        <v>137</v>
      </c>
      <c r="AU135" s="161" t="s">
        <v>83</v>
      </c>
      <c r="AY135" s="18" t="s">
        <v>134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8" t="s">
        <v>81</v>
      </c>
      <c r="BK135" s="162">
        <f>ROUND(I135*H135,2)</f>
        <v>0</v>
      </c>
      <c r="BL135" s="18" t="s">
        <v>141</v>
      </c>
      <c r="BM135" s="161" t="s">
        <v>145</v>
      </c>
    </row>
    <row r="136" spans="1:65" s="2" customFormat="1" ht="19.5">
      <c r="A136" s="33"/>
      <c r="B136" s="34"/>
      <c r="C136" s="33"/>
      <c r="D136" s="163" t="s">
        <v>143</v>
      </c>
      <c r="E136" s="33"/>
      <c r="F136" s="164" t="s">
        <v>497</v>
      </c>
      <c r="G136" s="33"/>
      <c r="H136" s="33"/>
      <c r="I136" s="165"/>
      <c r="J136" s="33"/>
      <c r="K136" s="33"/>
      <c r="L136" s="34"/>
      <c r="M136" s="166"/>
      <c r="N136" s="167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143</v>
      </c>
      <c r="AU136" s="18" t="s">
        <v>83</v>
      </c>
    </row>
    <row r="137" spans="1:65" s="2" customFormat="1" ht="37.9" customHeight="1">
      <c r="A137" s="33"/>
      <c r="B137" s="149"/>
      <c r="C137" s="150" t="s">
        <v>141</v>
      </c>
      <c r="D137" s="150" t="s">
        <v>137</v>
      </c>
      <c r="E137" s="151" t="s">
        <v>498</v>
      </c>
      <c r="F137" s="152" t="s">
        <v>499</v>
      </c>
      <c r="G137" s="153" t="s">
        <v>140</v>
      </c>
      <c r="H137" s="154">
        <v>1</v>
      </c>
      <c r="I137" s="155"/>
      <c r="J137" s="156">
        <f>ROUND(I137*H137,2)</f>
        <v>0</v>
      </c>
      <c r="K137" s="152" t="s">
        <v>1</v>
      </c>
      <c r="L137" s="34"/>
      <c r="M137" s="157" t="s">
        <v>1</v>
      </c>
      <c r="N137" s="158" t="s">
        <v>40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141</v>
      </c>
      <c r="AT137" s="161" t="s">
        <v>137</v>
      </c>
      <c r="AU137" s="161" t="s">
        <v>83</v>
      </c>
      <c r="AY137" s="18" t="s">
        <v>134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81</v>
      </c>
      <c r="BK137" s="162">
        <f>ROUND(I137*H137,2)</f>
        <v>0</v>
      </c>
      <c r="BL137" s="18" t="s">
        <v>141</v>
      </c>
      <c r="BM137" s="161" t="s">
        <v>189</v>
      </c>
    </row>
    <row r="138" spans="1:65" s="2" customFormat="1" ht="19.5">
      <c r="A138" s="33"/>
      <c r="B138" s="34"/>
      <c r="C138" s="33"/>
      <c r="D138" s="163" t="s">
        <v>143</v>
      </c>
      <c r="E138" s="33"/>
      <c r="F138" s="164" t="s">
        <v>500</v>
      </c>
      <c r="G138" s="33"/>
      <c r="H138" s="33"/>
      <c r="I138" s="165"/>
      <c r="J138" s="33"/>
      <c r="K138" s="33"/>
      <c r="L138" s="34"/>
      <c r="M138" s="166"/>
      <c r="N138" s="167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143</v>
      </c>
      <c r="AU138" s="18" t="s">
        <v>83</v>
      </c>
    </row>
    <row r="139" spans="1:65" s="12" customFormat="1" ht="22.9" customHeight="1">
      <c r="B139" s="136"/>
      <c r="D139" s="137" t="s">
        <v>74</v>
      </c>
      <c r="E139" s="147" t="s">
        <v>501</v>
      </c>
      <c r="F139" s="147" t="s">
        <v>502</v>
      </c>
      <c r="I139" s="139"/>
      <c r="J139" s="148">
        <f>BK139</f>
        <v>0</v>
      </c>
      <c r="L139" s="136"/>
      <c r="M139" s="141"/>
      <c r="N139" s="142"/>
      <c r="O139" s="142"/>
      <c r="P139" s="143">
        <f>SUM(P140:P169)</f>
        <v>0</v>
      </c>
      <c r="Q139" s="142"/>
      <c r="R139" s="143">
        <f>SUM(R140:R169)</f>
        <v>0</v>
      </c>
      <c r="S139" s="142"/>
      <c r="T139" s="144">
        <f>SUM(T140:T169)</f>
        <v>0</v>
      </c>
      <c r="AR139" s="137" t="s">
        <v>81</v>
      </c>
      <c r="AT139" s="145" t="s">
        <v>74</v>
      </c>
      <c r="AU139" s="145" t="s">
        <v>81</v>
      </c>
      <c r="AY139" s="137" t="s">
        <v>134</v>
      </c>
      <c r="BK139" s="146">
        <f>SUM(BK140:BK169)</f>
        <v>0</v>
      </c>
    </row>
    <row r="140" spans="1:65" s="2" customFormat="1" ht="21.75" customHeight="1">
      <c r="A140" s="33"/>
      <c r="B140" s="149"/>
      <c r="C140" s="150" t="s">
        <v>163</v>
      </c>
      <c r="D140" s="150" t="s">
        <v>137</v>
      </c>
      <c r="E140" s="151" t="s">
        <v>503</v>
      </c>
      <c r="F140" s="152" t="s">
        <v>504</v>
      </c>
      <c r="G140" s="153" t="s">
        <v>324</v>
      </c>
      <c r="H140" s="154">
        <v>230</v>
      </c>
      <c r="I140" s="155"/>
      <c r="J140" s="156">
        <f>ROUND(I140*H140,2)</f>
        <v>0</v>
      </c>
      <c r="K140" s="152" t="s">
        <v>1</v>
      </c>
      <c r="L140" s="34"/>
      <c r="M140" s="157" t="s">
        <v>1</v>
      </c>
      <c r="N140" s="158" t="s">
        <v>40</v>
      </c>
      <c r="O140" s="59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1" t="s">
        <v>141</v>
      </c>
      <c r="AT140" s="161" t="s">
        <v>137</v>
      </c>
      <c r="AU140" s="161" t="s">
        <v>83</v>
      </c>
      <c r="AY140" s="18" t="s">
        <v>134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8" t="s">
        <v>81</v>
      </c>
      <c r="BK140" s="162">
        <f>ROUND(I140*H140,2)</f>
        <v>0</v>
      </c>
      <c r="BL140" s="18" t="s">
        <v>141</v>
      </c>
      <c r="BM140" s="161" t="s">
        <v>201</v>
      </c>
    </row>
    <row r="141" spans="1:65" s="2" customFormat="1">
      <c r="A141" s="33"/>
      <c r="B141" s="34"/>
      <c r="C141" s="33"/>
      <c r="D141" s="163" t="s">
        <v>143</v>
      </c>
      <c r="E141" s="33"/>
      <c r="F141" s="164" t="s">
        <v>505</v>
      </c>
      <c r="G141" s="33"/>
      <c r="H141" s="33"/>
      <c r="I141" s="165"/>
      <c r="J141" s="33"/>
      <c r="K141" s="33"/>
      <c r="L141" s="34"/>
      <c r="M141" s="166"/>
      <c r="N141" s="167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143</v>
      </c>
      <c r="AU141" s="18" t="s">
        <v>83</v>
      </c>
    </row>
    <row r="142" spans="1:65" s="2" customFormat="1" ht="21.75" customHeight="1">
      <c r="A142" s="33"/>
      <c r="B142" s="149"/>
      <c r="C142" s="150" t="s">
        <v>145</v>
      </c>
      <c r="D142" s="150" t="s">
        <v>137</v>
      </c>
      <c r="E142" s="151" t="s">
        <v>506</v>
      </c>
      <c r="F142" s="152" t="s">
        <v>507</v>
      </c>
      <c r="G142" s="153" t="s">
        <v>324</v>
      </c>
      <c r="H142" s="154">
        <v>1900</v>
      </c>
      <c r="I142" s="155"/>
      <c r="J142" s="156">
        <f>ROUND(I142*H142,2)</f>
        <v>0</v>
      </c>
      <c r="K142" s="152" t="s">
        <v>1</v>
      </c>
      <c r="L142" s="34"/>
      <c r="M142" s="157" t="s">
        <v>1</v>
      </c>
      <c r="N142" s="158" t="s">
        <v>40</v>
      </c>
      <c r="O142" s="59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1" t="s">
        <v>141</v>
      </c>
      <c r="AT142" s="161" t="s">
        <v>137</v>
      </c>
      <c r="AU142" s="161" t="s">
        <v>83</v>
      </c>
      <c r="AY142" s="18" t="s">
        <v>134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8" t="s">
        <v>81</v>
      </c>
      <c r="BK142" s="162">
        <f>ROUND(I142*H142,2)</f>
        <v>0</v>
      </c>
      <c r="BL142" s="18" t="s">
        <v>141</v>
      </c>
      <c r="BM142" s="161" t="s">
        <v>217</v>
      </c>
    </row>
    <row r="143" spans="1:65" s="2" customFormat="1">
      <c r="A143" s="33"/>
      <c r="B143" s="34"/>
      <c r="C143" s="33"/>
      <c r="D143" s="163" t="s">
        <v>143</v>
      </c>
      <c r="E143" s="33"/>
      <c r="F143" s="164" t="s">
        <v>508</v>
      </c>
      <c r="G143" s="33"/>
      <c r="H143" s="33"/>
      <c r="I143" s="165"/>
      <c r="J143" s="33"/>
      <c r="K143" s="33"/>
      <c r="L143" s="34"/>
      <c r="M143" s="166"/>
      <c r="N143" s="167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143</v>
      </c>
      <c r="AU143" s="18" t="s">
        <v>83</v>
      </c>
    </row>
    <row r="144" spans="1:65" s="2" customFormat="1" ht="21.75" customHeight="1">
      <c r="A144" s="33"/>
      <c r="B144" s="149"/>
      <c r="C144" s="150" t="s">
        <v>183</v>
      </c>
      <c r="D144" s="150" t="s">
        <v>137</v>
      </c>
      <c r="E144" s="151" t="s">
        <v>509</v>
      </c>
      <c r="F144" s="152" t="s">
        <v>510</v>
      </c>
      <c r="G144" s="153" t="s">
        <v>324</v>
      </c>
      <c r="H144" s="154">
        <v>1500</v>
      </c>
      <c r="I144" s="155"/>
      <c r="J144" s="156">
        <f>ROUND(I144*H144,2)</f>
        <v>0</v>
      </c>
      <c r="K144" s="152" t="s">
        <v>1</v>
      </c>
      <c r="L144" s="34"/>
      <c r="M144" s="157" t="s">
        <v>1</v>
      </c>
      <c r="N144" s="158" t="s">
        <v>40</v>
      </c>
      <c r="O144" s="59"/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1" t="s">
        <v>141</v>
      </c>
      <c r="AT144" s="161" t="s">
        <v>137</v>
      </c>
      <c r="AU144" s="161" t="s">
        <v>83</v>
      </c>
      <c r="AY144" s="18" t="s">
        <v>134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8" t="s">
        <v>81</v>
      </c>
      <c r="BK144" s="162">
        <f>ROUND(I144*H144,2)</f>
        <v>0</v>
      </c>
      <c r="BL144" s="18" t="s">
        <v>141</v>
      </c>
      <c r="BM144" s="161" t="s">
        <v>232</v>
      </c>
    </row>
    <row r="145" spans="1:65" s="2" customFormat="1">
      <c r="A145" s="33"/>
      <c r="B145" s="34"/>
      <c r="C145" s="33"/>
      <c r="D145" s="163" t="s">
        <v>143</v>
      </c>
      <c r="E145" s="33"/>
      <c r="F145" s="164" t="s">
        <v>511</v>
      </c>
      <c r="G145" s="33"/>
      <c r="H145" s="33"/>
      <c r="I145" s="165"/>
      <c r="J145" s="33"/>
      <c r="K145" s="33"/>
      <c r="L145" s="34"/>
      <c r="M145" s="166"/>
      <c r="N145" s="167"/>
      <c r="O145" s="59"/>
      <c r="P145" s="59"/>
      <c r="Q145" s="59"/>
      <c r="R145" s="59"/>
      <c r="S145" s="59"/>
      <c r="T145" s="6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143</v>
      </c>
      <c r="AU145" s="18" t="s">
        <v>83</v>
      </c>
    </row>
    <row r="146" spans="1:65" s="2" customFormat="1" ht="21.75" customHeight="1">
      <c r="A146" s="33"/>
      <c r="B146" s="149"/>
      <c r="C146" s="150" t="s">
        <v>189</v>
      </c>
      <c r="D146" s="150" t="s">
        <v>137</v>
      </c>
      <c r="E146" s="151" t="s">
        <v>512</v>
      </c>
      <c r="F146" s="152" t="s">
        <v>513</v>
      </c>
      <c r="G146" s="153" t="s">
        <v>324</v>
      </c>
      <c r="H146" s="154">
        <v>180</v>
      </c>
      <c r="I146" s="155"/>
      <c r="J146" s="156">
        <f>ROUND(I146*H146,2)</f>
        <v>0</v>
      </c>
      <c r="K146" s="152" t="s">
        <v>1</v>
      </c>
      <c r="L146" s="34"/>
      <c r="M146" s="157" t="s">
        <v>1</v>
      </c>
      <c r="N146" s="158" t="s">
        <v>40</v>
      </c>
      <c r="O146" s="59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1" t="s">
        <v>141</v>
      </c>
      <c r="AT146" s="161" t="s">
        <v>137</v>
      </c>
      <c r="AU146" s="161" t="s">
        <v>83</v>
      </c>
      <c r="AY146" s="18" t="s">
        <v>134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8" t="s">
        <v>81</v>
      </c>
      <c r="BK146" s="162">
        <f>ROUND(I146*H146,2)</f>
        <v>0</v>
      </c>
      <c r="BL146" s="18" t="s">
        <v>141</v>
      </c>
      <c r="BM146" s="161" t="s">
        <v>242</v>
      </c>
    </row>
    <row r="147" spans="1:65" s="2" customFormat="1">
      <c r="A147" s="33"/>
      <c r="B147" s="34"/>
      <c r="C147" s="33"/>
      <c r="D147" s="163" t="s">
        <v>143</v>
      </c>
      <c r="E147" s="33"/>
      <c r="F147" s="164" t="s">
        <v>514</v>
      </c>
      <c r="G147" s="33"/>
      <c r="H147" s="33"/>
      <c r="I147" s="165"/>
      <c r="J147" s="33"/>
      <c r="K147" s="33"/>
      <c r="L147" s="34"/>
      <c r="M147" s="166"/>
      <c r="N147" s="167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143</v>
      </c>
      <c r="AU147" s="18" t="s">
        <v>83</v>
      </c>
    </row>
    <row r="148" spans="1:65" s="2" customFormat="1" ht="21.75" customHeight="1">
      <c r="A148" s="33"/>
      <c r="B148" s="149"/>
      <c r="C148" s="150" t="s">
        <v>195</v>
      </c>
      <c r="D148" s="150" t="s">
        <v>137</v>
      </c>
      <c r="E148" s="151" t="s">
        <v>515</v>
      </c>
      <c r="F148" s="152" t="s">
        <v>516</v>
      </c>
      <c r="G148" s="153" t="s">
        <v>324</v>
      </c>
      <c r="H148" s="154">
        <v>30</v>
      </c>
      <c r="I148" s="155"/>
      <c r="J148" s="156">
        <f>ROUND(I148*H148,2)</f>
        <v>0</v>
      </c>
      <c r="K148" s="152" t="s">
        <v>1</v>
      </c>
      <c r="L148" s="34"/>
      <c r="M148" s="157" t="s">
        <v>1</v>
      </c>
      <c r="N148" s="158" t="s">
        <v>40</v>
      </c>
      <c r="O148" s="59"/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1" t="s">
        <v>141</v>
      </c>
      <c r="AT148" s="161" t="s">
        <v>137</v>
      </c>
      <c r="AU148" s="161" t="s">
        <v>83</v>
      </c>
      <c r="AY148" s="18" t="s">
        <v>134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8" t="s">
        <v>81</v>
      </c>
      <c r="BK148" s="162">
        <f>ROUND(I148*H148,2)</f>
        <v>0</v>
      </c>
      <c r="BL148" s="18" t="s">
        <v>141</v>
      </c>
      <c r="BM148" s="161" t="s">
        <v>255</v>
      </c>
    </row>
    <row r="149" spans="1:65" s="2" customFormat="1">
      <c r="A149" s="33"/>
      <c r="B149" s="34"/>
      <c r="C149" s="33"/>
      <c r="D149" s="163" t="s">
        <v>143</v>
      </c>
      <c r="E149" s="33"/>
      <c r="F149" s="164" t="s">
        <v>517</v>
      </c>
      <c r="G149" s="33"/>
      <c r="H149" s="33"/>
      <c r="I149" s="165"/>
      <c r="J149" s="33"/>
      <c r="K149" s="33"/>
      <c r="L149" s="34"/>
      <c r="M149" s="166"/>
      <c r="N149" s="167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143</v>
      </c>
      <c r="AU149" s="18" t="s">
        <v>83</v>
      </c>
    </row>
    <row r="150" spans="1:65" s="2" customFormat="1" ht="21.75" customHeight="1">
      <c r="A150" s="33"/>
      <c r="B150" s="149"/>
      <c r="C150" s="150" t="s">
        <v>201</v>
      </c>
      <c r="D150" s="150" t="s">
        <v>137</v>
      </c>
      <c r="E150" s="151" t="s">
        <v>518</v>
      </c>
      <c r="F150" s="152" t="s">
        <v>519</v>
      </c>
      <c r="G150" s="153" t="s">
        <v>324</v>
      </c>
      <c r="H150" s="154">
        <v>45</v>
      </c>
      <c r="I150" s="155"/>
      <c r="J150" s="156">
        <f>ROUND(I150*H150,2)</f>
        <v>0</v>
      </c>
      <c r="K150" s="152" t="s">
        <v>1</v>
      </c>
      <c r="L150" s="34"/>
      <c r="M150" s="157" t="s">
        <v>1</v>
      </c>
      <c r="N150" s="158" t="s">
        <v>40</v>
      </c>
      <c r="O150" s="59"/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1" t="s">
        <v>141</v>
      </c>
      <c r="AT150" s="161" t="s">
        <v>137</v>
      </c>
      <c r="AU150" s="161" t="s">
        <v>83</v>
      </c>
      <c r="AY150" s="18" t="s">
        <v>134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8" t="s">
        <v>81</v>
      </c>
      <c r="BK150" s="162">
        <f>ROUND(I150*H150,2)</f>
        <v>0</v>
      </c>
      <c r="BL150" s="18" t="s">
        <v>141</v>
      </c>
      <c r="BM150" s="161" t="s">
        <v>271</v>
      </c>
    </row>
    <row r="151" spans="1:65" s="2" customFormat="1">
      <c r="A151" s="33"/>
      <c r="B151" s="34"/>
      <c r="C151" s="33"/>
      <c r="D151" s="163" t="s">
        <v>143</v>
      </c>
      <c r="E151" s="33"/>
      <c r="F151" s="164" t="s">
        <v>520</v>
      </c>
      <c r="G151" s="33"/>
      <c r="H151" s="33"/>
      <c r="I151" s="165"/>
      <c r="J151" s="33"/>
      <c r="K151" s="33"/>
      <c r="L151" s="34"/>
      <c r="M151" s="166"/>
      <c r="N151" s="167"/>
      <c r="O151" s="59"/>
      <c r="P151" s="59"/>
      <c r="Q151" s="59"/>
      <c r="R151" s="59"/>
      <c r="S151" s="59"/>
      <c r="T151" s="6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143</v>
      </c>
      <c r="AU151" s="18" t="s">
        <v>83</v>
      </c>
    </row>
    <row r="152" spans="1:65" s="2" customFormat="1" ht="21.75" customHeight="1">
      <c r="A152" s="33"/>
      <c r="B152" s="149"/>
      <c r="C152" s="150" t="s">
        <v>209</v>
      </c>
      <c r="D152" s="150" t="s">
        <v>137</v>
      </c>
      <c r="E152" s="151" t="s">
        <v>521</v>
      </c>
      <c r="F152" s="152" t="s">
        <v>522</v>
      </c>
      <c r="G152" s="153" t="s">
        <v>324</v>
      </c>
      <c r="H152" s="154">
        <v>30</v>
      </c>
      <c r="I152" s="155"/>
      <c r="J152" s="156">
        <f>ROUND(I152*H152,2)</f>
        <v>0</v>
      </c>
      <c r="K152" s="152" t="s">
        <v>1</v>
      </c>
      <c r="L152" s="34"/>
      <c r="M152" s="157" t="s">
        <v>1</v>
      </c>
      <c r="N152" s="158" t="s">
        <v>40</v>
      </c>
      <c r="O152" s="59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1" t="s">
        <v>141</v>
      </c>
      <c r="AT152" s="161" t="s">
        <v>137</v>
      </c>
      <c r="AU152" s="161" t="s">
        <v>83</v>
      </c>
      <c r="AY152" s="18" t="s">
        <v>134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8" t="s">
        <v>81</v>
      </c>
      <c r="BK152" s="162">
        <f>ROUND(I152*H152,2)</f>
        <v>0</v>
      </c>
      <c r="BL152" s="18" t="s">
        <v>141</v>
      </c>
      <c r="BM152" s="161" t="s">
        <v>286</v>
      </c>
    </row>
    <row r="153" spans="1:65" s="2" customFormat="1">
      <c r="A153" s="33"/>
      <c r="B153" s="34"/>
      <c r="C153" s="33"/>
      <c r="D153" s="163" t="s">
        <v>143</v>
      </c>
      <c r="E153" s="33"/>
      <c r="F153" s="164" t="s">
        <v>523</v>
      </c>
      <c r="G153" s="33"/>
      <c r="H153" s="33"/>
      <c r="I153" s="165"/>
      <c r="J153" s="33"/>
      <c r="K153" s="33"/>
      <c r="L153" s="34"/>
      <c r="M153" s="166"/>
      <c r="N153" s="167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143</v>
      </c>
      <c r="AU153" s="18" t="s">
        <v>83</v>
      </c>
    </row>
    <row r="154" spans="1:65" s="2" customFormat="1" ht="16.5" customHeight="1">
      <c r="A154" s="33"/>
      <c r="B154" s="149"/>
      <c r="C154" s="150" t="s">
        <v>217</v>
      </c>
      <c r="D154" s="150" t="s">
        <v>137</v>
      </c>
      <c r="E154" s="151" t="s">
        <v>524</v>
      </c>
      <c r="F154" s="152" t="s">
        <v>525</v>
      </c>
      <c r="G154" s="153" t="s">
        <v>324</v>
      </c>
      <c r="H154" s="154">
        <v>80</v>
      </c>
      <c r="I154" s="155"/>
      <c r="J154" s="156">
        <f>ROUND(I154*H154,2)</f>
        <v>0</v>
      </c>
      <c r="K154" s="152" t="s">
        <v>1</v>
      </c>
      <c r="L154" s="34"/>
      <c r="M154" s="157" t="s">
        <v>1</v>
      </c>
      <c r="N154" s="158" t="s">
        <v>40</v>
      </c>
      <c r="O154" s="59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1" t="s">
        <v>141</v>
      </c>
      <c r="AT154" s="161" t="s">
        <v>137</v>
      </c>
      <c r="AU154" s="161" t="s">
        <v>83</v>
      </c>
      <c r="AY154" s="18" t="s">
        <v>134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8" t="s">
        <v>81</v>
      </c>
      <c r="BK154" s="162">
        <f>ROUND(I154*H154,2)</f>
        <v>0</v>
      </c>
      <c r="BL154" s="18" t="s">
        <v>141</v>
      </c>
      <c r="BM154" s="161" t="s">
        <v>301</v>
      </c>
    </row>
    <row r="155" spans="1:65" s="2" customFormat="1">
      <c r="A155" s="33"/>
      <c r="B155" s="34"/>
      <c r="C155" s="33"/>
      <c r="D155" s="163" t="s">
        <v>143</v>
      </c>
      <c r="E155" s="33"/>
      <c r="F155" s="164" t="s">
        <v>526</v>
      </c>
      <c r="G155" s="33"/>
      <c r="H155" s="33"/>
      <c r="I155" s="165"/>
      <c r="J155" s="33"/>
      <c r="K155" s="33"/>
      <c r="L155" s="34"/>
      <c r="M155" s="166"/>
      <c r="N155" s="167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143</v>
      </c>
      <c r="AU155" s="18" t="s">
        <v>83</v>
      </c>
    </row>
    <row r="156" spans="1:65" s="2" customFormat="1" ht="16.5" customHeight="1">
      <c r="A156" s="33"/>
      <c r="B156" s="149"/>
      <c r="C156" s="150" t="s">
        <v>222</v>
      </c>
      <c r="D156" s="150" t="s">
        <v>137</v>
      </c>
      <c r="E156" s="151" t="s">
        <v>527</v>
      </c>
      <c r="F156" s="152" t="s">
        <v>528</v>
      </c>
      <c r="G156" s="153" t="s">
        <v>324</v>
      </c>
      <c r="H156" s="154">
        <v>650</v>
      </c>
      <c r="I156" s="155"/>
      <c r="J156" s="156">
        <f>ROUND(I156*H156,2)</f>
        <v>0</v>
      </c>
      <c r="K156" s="152" t="s">
        <v>1</v>
      </c>
      <c r="L156" s="34"/>
      <c r="M156" s="157" t="s">
        <v>1</v>
      </c>
      <c r="N156" s="158" t="s">
        <v>40</v>
      </c>
      <c r="O156" s="59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1" t="s">
        <v>141</v>
      </c>
      <c r="AT156" s="161" t="s">
        <v>137</v>
      </c>
      <c r="AU156" s="161" t="s">
        <v>83</v>
      </c>
      <c r="AY156" s="18" t="s">
        <v>134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8" t="s">
        <v>81</v>
      </c>
      <c r="BK156" s="162">
        <f>ROUND(I156*H156,2)</f>
        <v>0</v>
      </c>
      <c r="BL156" s="18" t="s">
        <v>141</v>
      </c>
      <c r="BM156" s="161" t="s">
        <v>312</v>
      </c>
    </row>
    <row r="157" spans="1:65" s="2" customFormat="1">
      <c r="A157" s="33"/>
      <c r="B157" s="34"/>
      <c r="C157" s="33"/>
      <c r="D157" s="163" t="s">
        <v>143</v>
      </c>
      <c r="E157" s="33"/>
      <c r="F157" s="164" t="s">
        <v>529</v>
      </c>
      <c r="G157" s="33"/>
      <c r="H157" s="33"/>
      <c r="I157" s="165"/>
      <c r="J157" s="33"/>
      <c r="K157" s="33"/>
      <c r="L157" s="34"/>
      <c r="M157" s="166"/>
      <c r="N157" s="167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143</v>
      </c>
      <c r="AU157" s="18" t="s">
        <v>83</v>
      </c>
    </row>
    <row r="158" spans="1:65" s="2" customFormat="1" ht="16.5" customHeight="1">
      <c r="A158" s="33"/>
      <c r="B158" s="149"/>
      <c r="C158" s="150" t="s">
        <v>232</v>
      </c>
      <c r="D158" s="150" t="s">
        <v>137</v>
      </c>
      <c r="E158" s="151" t="s">
        <v>530</v>
      </c>
      <c r="F158" s="152" t="s">
        <v>531</v>
      </c>
      <c r="G158" s="153" t="s">
        <v>324</v>
      </c>
      <c r="H158" s="154">
        <v>50</v>
      </c>
      <c r="I158" s="155"/>
      <c r="J158" s="156">
        <f>ROUND(I158*H158,2)</f>
        <v>0</v>
      </c>
      <c r="K158" s="152" t="s">
        <v>1</v>
      </c>
      <c r="L158" s="34"/>
      <c r="M158" s="157" t="s">
        <v>1</v>
      </c>
      <c r="N158" s="158" t="s">
        <v>40</v>
      </c>
      <c r="O158" s="59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1" t="s">
        <v>141</v>
      </c>
      <c r="AT158" s="161" t="s">
        <v>137</v>
      </c>
      <c r="AU158" s="161" t="s">
        <v>83</v>
      </c>
      <c r="AY158" s="18" t="s">
        <v>134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8" t="s">
        <v>81</v>
      </c>
      <c r="BK158" s="162">
        <f>ROUND(I158*H158,2)</f>
        <v>0</v>
      </c>
      <c r="BL158" s="18" t="s">
        <v>141</v>
      </c>
      <c r="BM158" s="161" t="s">
        <v>329</v>
      </c>
    </row>
    <row r="159" spans="1:65" s="2" customFormat="1">
      <c r="A159" s="33"/>
      <c r="B159" s="34"/>
      <c r="C159" s="33"/>
      <c r="D159" s="163" t="s">
        <v>143</v>
      </c>
      <c r="E159" s="33"/>
      <c r="F159" s="164" t="s">
        <v>532</v>
      </c>
      <c r="G159" s="33"/>
      <c r="H159" s="33"/>
      <c r="I159" s="165"/>
      <c r="J159" s="33"/>
      <c r="K159" s="33"/>
      <c r="L159" s="34"/>
      <c r="M159" s="166"/>
      <c r="N159" s="167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143</v>
      </c>
      <c r="AU159" s="18" t="s">
        <v>83</v>
      </c>
    </row>
    <row r="160" spans="1:65" s="2" customFormat="1" ht="16.5" customHeight="1">
      <c r="A160" s="33"/>
      <c r="B160" s="149"/>
      <c r="C160" s="150" t="s">
        <v>8</v>
      </c>
      <c r="D160" s="150" t="s">
        <v>137</v>
      </c>
      <c r="E160" s="151" t="s">
        <v>533</v>
      </c>
      <c r="F160" s="152" t="s">
        <v>534</v>
      </c>
      <c r="G160" s="153" t="s">
        <v>324</v>
      </c>
      <c r="H160" s="154">
        <v>20</v>
      </c>
      <c r="I160" s="155"/>
      <c r="J160" s="156">
        <f>ROUND(I160*H160,2)</f>
        <v>0</v>
      </c>
      <c r="K160" s="152" t="s">
        <v>1</v>
      </c>
      <c r="L160" s="34"/>
      <c r="M160" s="157" t="s">
        <v>1</v>
      </c>
      <c r="N160" s="158" t="s">
        <v>40</v>
      </c>
      <c r="O160" s="59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1" t="s">
        <v>141</v>
      </c>
      <c r="AT160" s="161" t="s">
        <v>137</v>
      </c>
      <c r="AU160" s="161" t="s">
        <v>83</v>
      </c>
      <c r="AY160" s="18" t="s">
        <v>134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8" t="s">
        <v>81</v>
      </c>
      <c r="BK160" s="162">
        <f>ROUND(I160*H160,2)</f>
        <v>0</v>
      </c>
      <c r="BL160" s="18" t="s">
        <v>141</v>
      </c>
      <c r="BM160" s="161" t="s">
        <v>342</v>
      </c>
    </row>
    <row r="161" spans="1:65" s="2" customFormat="1">
      <c r="A161" s="33"/>
      <c r="B161" s="34"/>
      <c r="C161" s="33"/>
      <c r="D161" s="163" t="s">
        <v>143</v>
      </c>
      <c r="E161" s="33"/>
      <c r="F161" s="164" t="s">
        <v>535</v>
      </c>
      <c r="G161" s="33"/>
      <c r="H161" s="33"/>
      <c r="I161" s="165"/>
      <c r="J161" s="33"/>
      <c r="K161" s="33"/>
      <c r="L161" s="34"/>
      <c r="M161" s="166"/>
      <c r="N161" s="167"/>
      <c r="O161" s="59"/>
      <c r="P161" s="59"/>
      <c r="Q161" s="59"/>
      <c r="R161" s="59"/>
      <c r="S161" s="59"/>
      <c r="T161" s="60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143</v>
      </c>
      <c r="AU161" s="18" t="s">
        <v>83</v>
      </c>
    </row>
    <row r="162" spans="1:65" s="2" customFormat="1" ht="24.2" customHeight="1">
      <c r="A162" s="33"/>
      <c r="B162" s="149"/>
      <c r="C162" s="150" t="s">
        <v>242</v>
      </c>
      <c r="D162" s="150" t="s">
        <v>137</v>
      </c>
      <c r="E162" s="151" t="s">
        <v>536</v>
      </c>
      <c r="F162" s="152" t="s">
        <v>537</v>
      </c>
      <c r="G162" s="153" t="s">
        <v>324</v>
      </c>
      <c r="H162" s="154">
        <v>120</v>
      </c>
      <c r="I162" s="155"/>
      <c r="J162" s="156">
        <f>ROUND(I162*H162,2)</f>
        <v>0</v>
      </c>
      <c r="K162" s="152" t="s">
        <v>1</v>
      </c>
      <c r="L162" s="34"/>
      <c r="M162" s="157" t="s">
        <v>1</v>
      </c>
      <c r="N162" s="158" t="s">
        <v>40</v>
      </c>
      <c r="O162" s="59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1" t="s">
        <v>141</v>
      </c>
      <c r="AT162" s="161" t="s">
        <v>137</v>
      </c>
      <c r="AU162" s="161" t="s">
        <v>83</v>
      </c>
      <c r="AY162" s="18" t="s">
        <v>134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8" t="s">
        <v>81</v>
      </c>
      <c r="BK162" s="162">
        <f>ROUND(I162*H162,2)</f>
        <v>0</v>
      </c>
      <c r="BL162" s="18" t="s">
        <v>141</v>
      </c>
      <c r="BM162" s="161" t="s">
        <v>283</v>
      </c>
    </row>
    <row r="163" spans="1:65" s="2" customFormat="1">
      <c r="A163" s="33"/>
      <c r="B163" s="34"/>
      <c r="C163" s="33"/>
      <c r="D163" s="163" t="s">
        <v>143</v>
      </c>
      <c r="E163" s="33"/>
      <c r="F163" s="164" t="s">
        <v>538</v>
      </c>
      <c r="G163" s="33"/>
      <c r="H163" s="33"/>
      <c r="I163" s="165"/>
      <c r="J163" s="33"/>
      <c r="K163" s="33"/>
      <c r="L163" s="34"/>
      <c r="M163" s="166"/>
      <c r="N163" s="167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143</v>
      </c>
      <c r="AU163" s="18" t="s">
        <v>83</v>
      </c>
    </row>
    <row r="164" spans="1:65" s="2" customFormat="1" ht="24.2" customHeight="1">
      <c r="A164" s="33"/>
      <c r="B164" s="149"/>
      <c r="C164" s="150" t="s">
        <v>248</v>
      </c>
      <c r="D164" s="150" t="s">
        <v>137</v>
      </c>
      <c r="E164" s="151" t="s">
        <v>539</v>
      </c>
      <c r="F164" s="152" t="s">
        <v>540</v>
      </c>
      <c r="G164" s="153" t="s">
        <v>324</v>
      </c>
      <c r="H164" s="154">
        <v>50</v>
      </c>
      <c r="I164" s="155"/>
      <c r="J164" s="156">
        <f>ROUND(I164*H164,2)</f>
        <v>0</v>
      </c>
      <c r="K164" s="152" t="s">
        <v>1</v>
      </c>
      <c r="L164" s="34"/>
      <c r="M164" s="157" t="s">
        <v>1</v>
      </c>
      <c r="N164" s="158" t="s">
        <v>40</v>
      </c>
      <c r="O164" s="59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1" t="s">
        <v>141</v>
      </c>
      <c r="AT164" s="161" t="s">
        <v>137</v>
      </c>
      <c r="AU164" s="161" t="s">
        <v>83</v>
      </c>
      <c r="AY164" s="18" t="s">
        <v>134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8" t="s">
        <v>81</v>
      </c>
      <c r="BK164" s="162">
        <f>ROUND(I164*H164,2)</f>
        <v>0</v>
      </c>
      <c r="BL164" s="18" t="s">
        <v>141</v>
      </c>
      <c r="BM164" s="161" t="s">
        <v>367</v>
      </c>
    </row>
    <row r="165" spans="1:65" s="2" customFormat="1">
      <c r="A165" s="33"/>
      <c r="B165" s="34"/>
      <c r="C165" s="33"/>
      <c r="D165" s="163" t="s">
        <v>143</v>
      </c>
      <c r="E165" s="33"/>
      <c r="F165" s="164" t="s">
        <v>541</v>
      </c>
      <c r="G165" s="33"/>
      <c r="H165" s="33"/>
      <c r="I165" s="165"/>
      <c r="J165" s="33"/>
      <c r="K165" s="33"/>
      <c r="L165" s="34"/>
      <c r="M165" s="166"/>
      <c r="N165" s="167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143</v>
      </c>
      <c r="AU165" s="18" t="s">
        <v>83</v>
      </c>
    </row>
    <row r="166" spans="1:65" s="2" customFormat="1" ht="24.2" customHeight="1">
      <c r="A166" s="33"/>
      <c r="B166" s="149"/>
      <c r="C166" s="150" t="s">
        <v>255</v>
      </c>
      <c r="D166" s="150" t="s">
        <v>137</v>
      </c>
      <c r="E166" s="151" t="s">
        <v>542</v>
      </c>
      <c r="F166" s="152" t="s">
        <v>543</v>
      </c>
      <c r="G166" s="153" t="s">
        <v>324</v>
      </c>
      <c r="H166" s="154">
        <v>70</v>
      </c>
      <c r="I166" s="155"/>
      <c r="J166" s="156">
        <f>ROUND(I166*H166,2)</f>
        <v>0</v>
      </c>
      <c r="K166" s="152" t="s">
        <v>1</v>
      </c>
      <c r="L166" s="34"/>
      <c r="M166" s="157" t="s">
        <v>1</v>
      </c>
      <c r="N166" s="158" t="s">
        <v>40</v>
      </c>
      <c r="O166" s="59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1" t="s">
        <v>141</v>
      </c>
      <c r="AT166" s="161" t="s">
        <v>137</v>
      </c>
      <c r="AU166" s="161" t="s">
        <v>83</v>
      </c>
      <c r="AY166" s="18" t="s">
        <v>134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8" t="s">
        <v>81</v>
      </c>
      <c r="BK166" s="162">
        <f>ROUND(I166*H166,2)</f>
        <v>0</v>
      </c>
      <c r="BL166" s="18" t="s">
        <v>141</v>
      </c>
      <c r="BM166" s="161" t="s">
        <v>379</v>
      </c>
    </row>
    <row r="167" spans="1:65" s="2" customFormat="1">
      <c r="A167" s="33"/>
      <c r="B167" s="34"/>
      <c r="C167" s="33"/>
      <c r="D167" s="163" t="s">
        <v>143</v>
      </c>
      <c r="E167" s="33"/>
      <c r="F167" s="164" t="s">
        <v>544</v>
      </c>
      <c r="G167" s="33"/>
      <c r="H167" s="33"/>
      <c r="I167" s="165"/>
      <c r="J167" s="33"/>
      <c r="K167" s="33"/>
      <c r="L167" s="34"/>
      <c r="M167" s="166"/>
      <c r="N167" s="167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143</v>
      </c>
      <c r="AU167" s="18" t="s">
        <v>83</v>
      </c>
    </row>
    <row r="168" spans="1:65" s="2" customFormat="1" ht="24.2" customHeight="1">
      <c r="A168" s="33"/>
      <c r="B168" s="149"/>
      <c r="C168" s="150" t="s">
        <v>264</v>
      </c>
      <c r="D168" s="150" t="s">
        <v>137</v>
      </c>
      <c r="E168" s="151" t="s">
        <v>545</v>
      </c>
      <c r="F168" s="152" t="s">
        <v>546</v>
      </c>
      <c r="G168" s="153" t="s">
        <v>324</v>
      </c>
      <c r="H168" s="154">
        <v>20</v>
      </c>
      <c r="I168" s="155"/>
      <c r="J168" s="156">
        <f>ROUND(I168*H168,2)</f>
        <v>0</v>
      </c>
      <c r="K168" s="152" t="s">
        <v>1</v>
      </c>
      <c r="L168" s="34"/>
      <c r="M168" s="157" t="s">
        <v>1</v>
      </c>
      <c r="N168" s="158" t="s">
        <v>40</v>
      </c>
      <c r="O168" s="59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1" t="s">
        <v>141</v>
      </c>
      <c r="AT168" s="161" t="s">
        <v>137</v>
      </c>
      <c r="AU168" s="161" t="s">
        <v>83</v>
      </c>
      <c r="AY168" s="18" t="s">
        <v>134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8" t="s">
        <v>81</v>
      </c>
      <c r="BK168" s="162">
        <f>ROUND(I168*H168,2)</f>
        <v>0</v>
      </c>
      <c r="BL168" s="18" t="s">
        <v>141</v>
      </c>
      <c r="BM168" s="161" t="s">
        <v>391</v>
      </c>
    </row>
    <row r="169" spans="1:65" s="2" customFormat="1">
      <c r="A169" s="33"/>
      <c r="B169" s="34"/>
      <c r="C169" s="33"/>
      <c r="D169" s="163" t="s">
        <v>143</v>
      </c>
      <c r="E169" s="33"/>
      <c r="F169" s="164" t="s">
        <v>547</v>
      </c>
      <c r="G169" s="33"/>
      <c r="H169" s="33"/>
      <c r="I169" s="165"/>
      <c r="J169" s="33"/>
      <c r="K169" s="33"/>
      <c r="L169" s="34"/>
      <c r="M169" s="166"/>
      <c r="N169" s="167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143</v>
      </c>
      <c r="AU169" s="18" t="s">
        <v>83</v>
      </c>
    </row>
    <row r="170" spans="1:65" s="12" customFormat="1" ht="22.9" customHeight="1">
      <c r="B170" s="136"/>
      <c r="D170" s="137" t="s">
        <v>74</v>
      </c>
      <c r="E170" s="147" t="s">
        <v>548</v>
      </c>
      <c r="F170" s="147" t="s">
        <v>549</v>
      </c>
      <c r="I170" s="139"/>
      <c r="J170" s="148">
        <f>BK170</f>
        <v>0</v>
      </c>
      <c r="L170" s="136"/>
      <c r="M170" s="141"/>
      <c r="N170" s="142"/>
      <c r="O170" s="142"/>
      <c r="P170" s="143">
        <f>SUM(P171:P194)</f>
        <v>0</v>
      </c>
      <c r="Q170" s="142"/>
      <c r="R170" s="143">
        <f>SUM(R171:R194)</f>
        <v>0</v>
      </c>
      <c r="S170" s="142"/>
      <c r="T170" s="144">
        <f>SUM(T171:T194)</f>
        <v>0</v>
      </c>
      <c r="AR170" s="137" t="s">
        <v>81</v>
      </c>
      <c r="AT170" s="145" t="s">
        <v>74</v>
      </c>
      <c r="AU170" s="145" t="s">
        <v>81</v>
      </c>
      <c r="AY170" s="137" t="s">
        <v>134</v>
      </c>
      <c r="BK170" s="146">
        <f>SUM(BK171:BK194)</f>
        <v>0</v>
      </c>
    </row>
    <row r="171" spans="1:65" s="2" customFormat="1" ht="44.25" customHeight="1">
      <c r="A171" s="33"/>
      <c r="B171" s="149"/>
      <c r="C171" s="150" t="s">
        <v>271</v>
      </c>
      <c r="D171" s="150" t="s">
        <v>137</v>
      </c>
      <c r="E171" s="151" t="s">
        <v>550</v>
      </c>
      <c r="F171" s="152" t="s">
        <v>551</v>
      </c>
      <c r="G171" s="153" t="s">
        <v>140</v>
      </c>
      <c r="H171" s="154">
        <v>26</v>
      </c>
      <c r="I171" s="155"/>
      <c r="J171" s="156">
        <f>ROUND(I171*H171,2)</f>
        <v>0</v>
      </c>
      <c r="K171" s="152" t="s">
        <v>1</v>
      </c>
      <c r="L171" s="34"/>
      <c r="M171" s="157" t="s">
        <v>1</v>
      </c>
      <c r="N171" s="158" t="s">
        <v>40</v>
      </c>
      <c r="O171" s="59"/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1" t="s">
        <v>141</v>
      </c>
      <c r="AT171" s="161" t="s">
        <v>137</v>
      </c>
      <c r="AU171" s="161" t="s">
        <v>83</v>
      </c>
      <c r="AY171" s="18" t="s">
        <v>134</v>
      </c>
      <c r="BE171" s="162">
        <f>IF(N171="základní",J171,0)</f>
        <v>0</v>
      </c>
      <c r="BF171" s="162">
        <f>IF(N171="snížená",J171,0)</f>
        <v>0</v>
      </c>
      <c r="BG171" s="162">
        <f>IF(N171="zákl. přenesená",J171,0)</f>
        <v>0</v>
      </c>
      <c r="BH171" s="162">
        <f>IF(N171="sníž. přenesená",J171,0)</f>
        <v>0</v>
      </c>
      <c r="BI171" s="162">
        <f>IF(N171="nulová",J171,0)</f>
        <v>0</v>
      </c>
      <c r="BJ171" s="18" t="s">
        <v>81</v>
      </c>
      <c r="BK171" s="162">
        <f>ROUND(I171*H171,2)</f>
        <v>0</v>
      </c>
      <c r="BL171" s="18" t="s">
        <v>141</v>
      </c>
      <c r="BM171" s="161" t="s">
        <v>403</v>
      </c>
    </row>
    <row r="172" spans="1:65" s="2" customFormat="1" ht="29.25">
      <c r="A172" s="33"/>
      <c r="B172" s="34"/>
      <c r="C172" s="33"/>
      <c r="D172" s="163" t="s">
        <v>143</v>
      </c>
      <c r="E172" s="33"/>
      <c r="F172" s="164" t="s">
        <v>552</v>
      </c>
      <c r="G172" s="33"/>
      <c r="H172" s="33"/>
      <c r="I172" s="165"/>
      <c r="J172" s="33"/>
      <c r="K172" s="33"/>
      <c r="L172" s="34"/>
      <c r="M172" s="166"/>
      <c r="N172" s="167"/>
      <c r="O172" s="59"/>
      <c r="P172" s="59"/>
      <c r="Q172" s="59"/>
      <c r="R172" s="59"/>
      <c r="S172" s="59"/>
      <c r="T172" s="6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143</v>
      </c>
      <c r="AU172" s="18" t="s">
        <v>83</v>
      </c>
    </row>
    <row r="173" spans="1:65" s="2" customFormat="1" ht="44.25" customHeight="1">
      <c r="A173" s="33"/>
      <c r="B173" s="149"/>
      <c r="C173" s="150" t="s">
        <v>7</v>
      </c>
      <c r="D173" s="150" t="s">
        <v>137</v>
      </c>
      <c r="E173" s="151" t="s">
        <v>553</v>
      </c>
      <c r="F173" s="152" t="s">
        <v>554</v>
      </c>
      <c r="G173" s="153" t="s">
        <v>140</v>
      </c>
      <c r="H173" s="154">
        <v>37</v>
      </c>
      <c r="I173" s="155"/>
      <c r="J173" s="156">
        <f>ROUND(I173*H173,2)</f>
        <v>0</v>
      </c>
      <c r="K173" s="152" t="s">
        <v>1</v>
      </c>
      <c r="L173" s="34"/>
      <c r="M173" s="157" t="s">
        <v>1</v>
      </c>
      <c r="N173" s="158" t="s">
        <v>40</v>
      </c>
      <c r="O173" s="59"/>
      <c r="P173" s="159">
        <f>O173*H173</f>
        <v>0</v>
      </c>
      <c r="Q173" s="159">
        <v>0</v>
      </c>
      <c r="R173" s="159">
        <f>Q173*H173</f>
        <v>0</v>
      </c>
      <c r="S173" s="159">
        <v>0</v>
      </c>
      <c r="T173" s="16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1" t="s">
        <v>141</v>
      </c>
      <c r="AT173" s="161" t="s">
        <v>137</v>
      </c>
      <c r="AU173" s="161" t="s">
        <v>83</v>
      </c>
      <c r="AY173" s="18" t="s">
        <v>134</v>
      </c>
      <c r="BE173" s="162">
        <f>IF(N173="základní",J173,0)</f>
        <v>0</v>
      </c>
      <c r="BF173" s="162">
        <f>IF(N173="snížená",J173,0)</f>
        <v>0</v>
      </c>
      <c r="BG173" s="162">
        <f>IF(N173="zákl. přenesená",J173,0)</f>
        <v>0</v>
      </c>
      <c r="BH173" s="162">
        <f>IF(N173="sníž. přenesená",J173,0)</f>
        <v>0</v>
      </c>
      <c r="BI173" s="162">
        <f>IF(N173="nulová",J173,0)</f>
        <v>0</v>
      </c>
      <c r="BJ173" s="18" t="s">
        <v>81</v>
      </c>
      <c r="BK173" s="162">
        <f>ROUND(I173*H173,2)</f>
        <v>0</v>
      </c>
      <c r="BL173" s="18" t="s">
        <v>141</v>
      </c>
      <c r="BM173" s="161" t="s">
        <v>415</v>
      </c>
    </row>
    <row r="174" spans="1:65" s="2" customFormat="1" ht="29.25">
      <c r="A174" s="33"/>
      <c r="B174" s="34"/>
      <c r="C174" s="33"/>
      <c r="D174" s="163" t="s">
        <v>143</v>
      </c>
      <c r="E174" s="33"/>
      <c r="F174" s="164" t="s">
        <v>555</v>
      </c>
      <c r="G174" s="33"/>
      <c r="H174" s="33"/>
      <c r="I174" s="165"/>
      <c r="J174" s="33"/>
      <c r="K174" s="33"/>
      <c r="L174" s="34"/>
      <c r="M174" s="166"/>
      <c r="N174" s="167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143</v>
      </c>
      <c r="AU174" s="18" t="s">
        <v>83</v>
      </c>
    </row>
    <row r="175" spans="1:65" s="2" customFormat="1" ht="49.15" customHeight="1">
      <c r="A175" s="33"/>
      <c r="B175" s="149"/>
      <c r="C175" s="150" t="s">
        <v>286</v>
      </c>
      <c r="D175" s="150" t="s">
        <v>137</v>
      </c>
      <c r="E175" s="151" t="s">
        <v>556</v>
      </c>
      <c r="F175" s="152" t="s">
        <v>557</v>
      </c>
      <c r="G175" s="153" t="s">
        <v>140</v>
      </c>
      <c r="H175" s="154">
        <v>4</v>
      </c>
      <c r="I175" s="155"/>
      <c r="J175" s="156">
        <f>ROUND(I175*H175,2)</f>
        <v>0</v>
      </c>
      <c r="K175" s="152" t="s">
        <v>1</v>
      </c>
      <c r="L175" s="34"/>
      <c r="M175" s="157" t="s">
        <v>1</v>
      </c>
      <c r="N175" s="158" t="s">
        <v>40</v>
      </c>
      <c r="O175" s="59"/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1" t="s">
        <v>141</v>
      </c>
      <c r="AT175" s="161" t="s">
        <v>137</v>
      </c>
      <c r="AU175" s="161" t="s">
        <v>83</v>
      </c>
      <c r="AY175" s="18" t="s">
        <v>134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8" t="s">
        <v>81</v>
      </c>
      <c r="BK175" s="162">
        <f>ROUND(I175*H175,2)</f>
        <v>0</v>
      </c>
      <c r="BL175" s="18" t="s">
        <v>141</v>
      </c>
      <c r="BM175" s="161" t="s">
        <v>429</v>
      </c>
    </row>
    <row r="176" spans="1:65" s="2" customFormat="1" ht="29.25">
      <c r="A176" s="33"/>
      <c r="B176" s="34"/>
      <c r="C176" s="33"/>
      <c r="D176" s="163" t="s">
        <v>143</v>
      </c>
      <c r="E176" s="33"/>
      <c r="F176" s="164" t="s">
        <v>558</v>
      </c>
      <c r="G176" s="33"/>
      <c r="H176" s="33"/>
      <c r="I176" s="165"/>
      <c r="J176" s="33"/>
      <c r="K176" s="33"/>
      <c r="L176" s="34"/>
      <c r="M176" s="166"/>
      <c r="N176" s="167"/>
      <c r="O176" s="59"/>
      <c r="P176" s="59"/>
      <c r="Q176" s="59"/>
      <c r="R176" s="59"/>
      <c r="S176" s="59"/>
      <c r="T176" s="60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143</v>
      </c>
      <c r="AU176" s="18" t="s">
        <v>83</v>
      </c>
    </row>
    <row r="177" spans="1:65" s="2" customFormat="1" ht="49.15" customHeight="1">
      <c r="A177" s="33"/>
      <c r="B177" s="149"/>
      <c r="C177" s="150" t="s">
        <v>293</v>
      </c>
      <c r="D177" s="150" t="s">
        <v>137</v>
      </c>
      <c r="E177" s="151" t="s">
        <v>559</v>
      </c>
      <c r="F177" s="152" t="s">
        <v>560</v>
      </c>
      <c r="G177" s="153" t="s">
        <v>140</v>
      </c>
      <c r="H177" s="154">
        <v>13</v>
      </c>
      <c r="I177" s="155"/>
      <c r="J177" s="156">
        <f>ROUND(I177*H177,2)</f>
        <v>0</v>
      </c>
      <c r="K177" s="152" t="s">
        <v>1</v>
      </c>
      <c r="L177" s="34"/>
      <c r="M177" s="157" t="s">
        <v>1</v>
      </c>
      <c r="N177" s="158" t="s">
        <v>40</v>
      </c>
      <c r="O177" s="59"/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1" t="s">
        <v>141</v>
      </c>
      <c r="AT177" s="161" t="s">
        <v>137</v>
      </c>
      <c r="AU177" s="161" t="s">
        <v>83</v>
      </c>
      <c r="AY177" s="18" t="s">
        <v>134</v>
      </c>
      <c r="BE177" s="162">
        <f>IF(N177="základní",J177,0)</f>
        <v>0</v>
      </c>
      <c r="BF177" s="162">
        <f>IF(N177="snížená",J177,0)</f>
        <v>0</v>
      </c>
      <c r="BG177" s="162">
        <f>IF(N177="zákl. přenesená",J177,0)</f>
        <v>0</v>
      </c>
      <c r="BH177" s="162">
        <f>IF(N177="sníž. přenesená",J177,0)</f>
        <v>0</v>
      </c>
      <c r="BI177" s="162">
        <f>IF(N177="nulová",J177,0)</f>
        <v>0</v>
      </c>
      <c r="BJ177" s="18" t="s">
        <v>81</v>
      </c>
      <c r="BK177" s="162">
        <f>ROUND(I177*H177,2)</f>
        <v>0</v>
      </c>
      <c r="BL177" s="18" t="s">
        <v>141</v>
      </c>
      <c r="BM177" s="161" t="s">
        <v>443</v>
      </c>
    </row>
    <row r="178" spans="1:65" s="2" customFormat="1" ht="29.25">
      <c r="A178" s="33"/>
      <c r="B178" s="34"/>
      <c r="C178" s="33"/>
      <c r="D178" s="163" t="s">
        <v>143</v>
      </c>
      <c r="E178" s="33"/>
      <c r="F178" s="164" t="s">
        <v>561</v>
      </c>
      <c r="G178" s="33"/>
      <c r="H178" s="33"/>
      <c r="I178" s="165"/>
      <c r="J178" s="33"/>
      <c r="K178" s="33"/>
      <c r="L178" s="34"/>
      <c r="M178" s="166"/>
      <c r="N178" s="167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143</v>
      </c>
      <c r="AU178" s="18" t="s">
        <v>83</v>
      </c>
    </row>
    <row r="179" spans="1:65" s="2" customFormat="1" ht="55.5" customHeight="1">
      <c r="A179" s="33"/>
      <c r="B179" s="149"/>
      <c r="C179" s="150" t="s">
        <v>301</v>
      </c>
      <c r="D179" s="150" t="s">
        <v>137</v>
      </c>
      <c r="E179" s="151" t="s">
        <v>562</v>
      </c>
      <c r="F179" s="152" t="s">
        <v>563</v>
      </c>
      <c r="G179" s="153" t="s">
        <v>140</v>
      </c>
      <c r="H179" s="154">
        <v>6</v>
      </c>
      <c r="I179" s="155"/>
      <c r="J179" s="156">
        <f>ROUND(I179*H179,2)</f>
        <v>0</v>
      </c>
      <c r="K179" s="152" t="s">
        <v>1</v>
      </c>
      <c r="L179" s="34"/>
      <c r="M179" s="157" t="s">
        <v>1</v>
      </c>
      <c r="N179" s="158" t="s">
        <v>40</v>
      </c>
      <c r="O179" s="59"/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1" t="s">
        <v>141</v>
      </c>
      <c r="AT179" s="161" t="s">
        <v>137</v>
      </c>
      <c r="AU179" s="161" t="s">
        <v>83</v>
      </c>
      <c r="AY179" s="18" t="s">
        <v>134</v>
      </c>
      <c r="BE179" s="162">
        <f>IF(N179="základní",J179,0)</f>
        <v>0</v>
      </c>
      <c r="BF179" s="162">
        <f>IF(N179="snížená",J179,0)</f>
        <v>0</v>
      </c>
      <c r="BG179" s="162">
        <f>IF(N179="zákl. přenesená",J179,0)</f>
        <v>0</v>
      </c>
      <c r="BH179" s="162">
        <f>IF(N179="sníž. přenesená",J179,0)</f>
        <v>0</v>
      </c>
      <c r="BI179" s="162">
        <f>IF(N179="nulová",J179,0)</f>
        <v>0</v>
      </c>
      <c r="BJ179" s="18" t="s">
        <v>81</v>
      </c>
      <c r="BK179" s="162">
        <f>ROUND(I179*H179,2)</f>
        <v>0</v>
      </c>
      <c r="BL179" s="18" t="s">
        <v>141</v>
      </c>
      <c r="BM179" s="161" t="s">
        <v>452</v>
      </c>
    </row>
    <row r="180" spans="1:65" s="2" customFormat="1" ht="29.25">
      <c r="A180" s="33"/>
      <c r="B180" s="34"/>
      <c r="C180" s="33"/>
      <c r="D180" s="163" t="s">
        <v>143</v>
      </c>
      <c r="E180" s="33"/>
      <c r="F180" s="164" t="s">
        <v>564</v>
      </c>
      <c r="G180" s="33"/>
      <c r="H180" s="33"/>
      <c r="I180" s="165"/>
      <c r="J180" s="33"/>
      <c r="K180" s="33"/>
      <c r="L180" s="34"/>
      <c r="M180" s="166"/>
      <c r="N180" s="167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143</v>
      </c>
      <c r="AU180" s="18" t="s">
        <v>83</v>
      </c>
    </row>
    <row r="181" spans="1:65" s="2" customFormat="1" ht="55.5" customHeight="1">
      <c r="A181" s="33"/>
      <c r="B181" s="149"/>
      <c r="C181" s="150" t="s">
        <v>307</v>
      </c>
      <c r="D181" s="150" t="s">
        <v>137</v>
      </c>
      <c r="E181" s="151" t="s">
        <v>565</v>
      </c>
      <c r="F181" s="152" t="s">
        <v>566</v>
      </c>
      <c r="G181" s="153" t="s">
        <v>140</v>
      </c>
      <c r="H181" s="154">
        <v>9</v>
      </c>
      <c r="I181" s="155"/>
      <c r="J181" s="156">
        <f>ROUND(I181*H181,2)</f>
        <v>0</v>
      </c>
      <c r="K181" s="152" t="s">
        <v>1</v>
      </c>
      <c r="L181" s="34"/>
      <c r="M181" s="157" t="s">
        <v>1</v>
      </c>
      <c r="N181" s="158" t="s">
        <v>40</v>
      </c>
      <c r="O181" s="59"/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1" t="s">
        <v>141</v>
      </c>
      <c r="AT181" s="161" t="s">
        <v>137</v>
      </c>
      <c r="AU181" s="161" t="s">
        <v>83</v>
      </c>
      <c r="AY181" s="18" t="s">
        <v>134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18" t="s">
        <v>81</v>
      </c>
      <c r="BK181" s="162">
        <f>ROUND(I181*H181,2)</f>
        <v>0</v>
      </c>
      <c r="BL181" s="18" t="s">
        <v>141</v>
      </c>
      <c r="BM181" s="161" t="s">
        <v>373</v>
      </c>
    </row>
    <row r="182" spans="1:65" s="2" customFormat="1" ht="29.25">
      <c r="A182" s="33"/>
      <c r="B182" s="34"/>
      <c r="C182" s="33"/>
      <c r="D182" s="163" t="s">
        <v>143</v>
      </c>
      <c r="E182" s="33"/>
      <c r="F182" s="164" t="s">
        <v>567</v>
      </c>
      <c r="G182" s="33"/>
      <c r="H182" s="33"/>
      <c r="I182" s="165"/>
      <c r="J182" s="33"/>
      <c r="K182" s="33"/>
      <c r="L182" s="34"/>
      <c r="M182" s="166"/>
      <c r="N182" s="167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143</v>
      </c>
      <c r="AU182" s="18" t="s">
        <v>83</v>
      </c>
    </row>
    <row r="183" spans="1:65" s="2" customFormat="1" ht="44.25" customHeight="1">
      <c r="A183" s="33"/>
      <c r="B183" s="149"/>
      <c r="C183" s="150" t="s">
        <v>312</v>
      </c>
      <c r="D183" s="150" t="s">
        <v>137</v>
      </c>
      <c r="E183" s="151" t="s">
        <v>568</v>
      </c>
      <c r="F183" s="152" t="s">
        <v>569</v>
      </c>
      <c r="G183" s="153" t="s">
        <v>140</v>
      </c>
      <c r="H183" s="154">
        <v>15</v>
      </c>
      <c r="I183" s="155"/>
      <c r="J183" s="156">
        <f>ROUND(I183*H183,2)</f>
        <v>0</v>
      </c>
      <c r="K183" s="152" t="s">
        <v>1</v>
      </c>
      <c r="L183" s="34"/>
      <c r="M183" s="157" t="s">
        <v>1</v>
      </c>
      <c r="N183" s="158" t="s">
        <v>40</v>
      </c>
      <c r="O183" s="59"/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1" t="s">
        <v>141</v>
      </c>
      <c r="AT183" s="161" t="s">
        <v>137</v>
      </c>
      <c r="AU183" s="161" t="s">
        <v>83</v>
      </c>
      <c r="AY183" s="18" t="s">
        <v>134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18" t="s">
        <v>81</v>
      </c>
      <c r="BK183" s="162">
        <f>ROUND(I183*H183,2)</f>
        <v>0</v>
      </c>
      <c r="BL183" s="18" t="s">
        <v>141</v>
      </c>
      <c r="BM183" s="161" t="s">
        <v>570</v>
      </c>
    </row>
    <row r="184" spans="1:65" s="2" customFormat="1" ht="19.5">
      <c r="A184" s="33"/>
      <c r="B184" s="34"/>
      <c r="C184" s="33"/>
      <c r="D184" s="163" t="s">
        <v>143</v>
      </c>
      <c r="E184" s="33"/>
      <c r="F184" s="164" t="s">
        <v>571</v>
      </c>
      <c r="G184" s="33"/>
      <c r="H184" s="33"/>
      <c r="I184" s="165"/>
      <c r="J184" s="33"/>
      <c r="K184" s="33"/>
      <c r="L184" s="34"/>
      <c r="M184" s="166"/>
      <c r="N184" s="167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143</v>
      </c>
      <c r="AU184" s="18" t="s">
        <v>83</v>
      </c>
    </row>
    <row r="185" spans="1:65" s="2" customFormat="1" ht="44.25" customHeight="1">
      <c r="A185" s="33"/>
      <c r="B185" s="149"/>
      <c r="C185" s="150" t="s">
        <v>321</v>
      </c>
      <c r="D185" s="150" t="s">
        <v>137</v>
      </c>
      <c r="E185" s="151" t="s">
        <v>572</v>
      </c>
      <c r="F185" s="152" t="s">
        <v>573</v>
      </c>
      <c r="G185" s="153" t="s">
        <v>140</v>
      </c>
      <c r="H185" s="154">
        <v>4</v>
      </c>
      <c r="I185" s="155"/>
      <c r="J185" s="156">
        <f>ROUND(I185*H185,2)</f>
        <v>0</v>
      </c>
      <c r="K185" s="152" t="s">
        <v>1</v>
      </c>
      <c r="L185" s="34"/>
      <c r="M185" s="157" t="s">
        <v>1</v>
      </c>
      <c r="N185" s="158" t="s">
        <v>40</v>
      </c>
      <c r="O185" s="59"/>
      <c r="P185" s="159">
        <f>O185*H185</f>
        <v>0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1" t="s">
        <v>141</v>
      </c>
      <c r="AT185" s="161" t="s">
        <v>137</v>
      </c>
      <c r="AU185" s="161" t="s">
        <v>83</v>
      </c>
      <c r="AY185" s="18" t="s">
        <v>134</v>
      </c>
      <c r="BE185" s="162">
        <f>IF(N185="základní",J185,0)</f>
        <v>0</v>
      </c>
      <c r="BF185" s="162">
        <f>IF(N185="snížená",J185,0)</f>
        <v>0</v>
      </c>
      <c r="BG185" s="162">
        <f>IF(N185="zákl. přenesená",J185,0)</f>
        <v>0</v>
      </c>
      <c r="BH185" s="162">
        <f>IF(N185="sníž. přenesená",J185,0)</f>
        <v>0</v>
      </c>
      <c r="BI185" s="162">
        <f>IF(N185="nulová",J185,0)</f>
        <v>0</v>
      </c>
      <c r="BJ185" s="18" t="s">
        <v>81</v>
      </c>
      <c r="BK185" s="162">
        <f>ROUND(I185*H185,2)</f>
        <v>0</v>
      </c>
      <c r="BL185" s="18" t="s">
        <v>141</v>
      </c>
      <c r="BM185" s="161" t="s">
        <v>574</v>
      </c>
    </row>
    <row r="186" spans="1:65" s="2" customFormat="1" ht="19.5">
      <c r="A186" s="33"/>
      <c r="B186" s="34"/>
      <c r="C186" s="33"/>
      <c r="D186" s="163" t="s">
        <v>143</v>
      </c>
      <c r="E186" s="33"/>
      <c r="F186" s="164" t="s">
        <v>575</v>
      </c>
      <c r="G186" s="33"/>
      <c r="H186" s="33"/>
      <c r="I186" s="165"/>
      <c r="J186" s="33"/>
      <c r="K186" s="33"/>
      <c r="L186" s="34"/>
      <c r="M186" s="166"/>
      <c r="N186" s="167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143</v>
      </c>
      <c r="AU186" s="18" t="s">
        <v>83</v>
      </c>
    </row>
    <row r="187" spans="1:65" s="2" customFormat="1" ht="49.15" customHeight="1">
      <c r="A187" s="33"/>
      <c r="B187" s="149"/>
      <c r="C187" s="150" t="s">
        <v>329</v>
      </c>
      <c r="D187" s="150" t="s">
        <v>137</v>
      </c>
      <c r="E187" s="151" t="s">
        <v>576</v>
      </c>
      <c r="F187" s="152" t="s">
        <v>577</v>
      </c>
      <c r="G187" s="153" t="s">
        <v>140</v>
      </c>
      <c r="H187" s="154">
        <v>4</v>
      </c>
      <c r="I187" s="155"/>
      <c r="J187" s="156">
        <f>ROUND(I187*H187,2)</f>
        <v>0</v>
      </c>
      <c r="K187" s="152" t="s">
        <v>1</v>
      </c>
      <c r="L187" s="34"/>
      <c r="M187" s="157" t="s">
        <v>1</v>
      </c>
      <c r="N187" s="158" t="s">
        <v>40</v>
      </c>
      <c r="O187" s="59"/>
      <c r="P187" s="159">
        <f>O187*H187</f>
        <v>0</v>
      </c>
      <c r="Q187" s="159">
        <v>0</v>
      </c>
      <c r="R187" s="159">
        <f>Q187*H187</f>
        <v>0</v>
      </c>
      <c r="S187" s="159">
        <v>0</v>
      </c>
      <c r="T187" s="16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1" t="s">
        <v>141</v>
      </c>
      <c r="AT187" s="161" t="s">
        <v>137</v>
      </c>
      <c r="AU187" s="161" t="s">
        <v>83</v>
      </c>
      <c r="AY187" s="18" t="s">
        <v>134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8" t="s">
        <v>81</v>
      </c>
      <c r="BK187" s="162">
        <f>ROUND(I187*H187,2)</f>
        <v>0</v>
      </c>
      <c r="BL187" s="18" t="s">
        <v>141</v>
      </c>
      <c r="BM187" s="161" t="s">
        <v>578</v>
      </c>
    </row>
    <row r="188" spans="1:65" s="2" customFormat="1" ht="29.25">
      <c r="A188" s="33"/>
      <c r="B188" s="34"/>
      <c r="C188" s="33"/>
      <c r="D188" s="163" t="s">
        <v>143</v>
      </c>
      <c r="E188" s="33"/>
      <c r="F188" s="164" t="s">
        <v>579</v>
      </c>
      <c r="G188" s="33"/>
      <c r="H188" s="33"/>
      <c r="I188" s="165"/>
      <c r="J188" s="33"/>
      <c r="K188" s="33"/>
      <c r="L188" s="34"/>
      <c r="M188" s="166"/>
      <c r="N188" s="167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143</v>
      </c>
      <c r="AU188" s="18" t="s">
        <v>83</v>
      </c>
    </row>
    <row r="189" spans="1:65" s="2" customFormat="1" ht="49.15" customHeight="1">
      <c r="A189" s="33"/>
      <c r="B189" s="149"/>
      <c r="C189" s="150" t="s">
        <v>335</v>
      </c>
      <c r="D189" s="150" t="s">
        <v>137</v>
      </c>
      <c r="E189" s="151" t="s">
        <v>580</v>
      </c>
      <c r="F189" s="152" t="s">
        <v>581</v>
      </c>
      <c r="G189" s="153" t="s">
        <v>140</v>
      </c>
      <c r="H189" s="154">
        <v>22</v>
      </c>
      <c r="I189" s="155"/>
      <c r="J189" s="156">
        <f>ROUND(I189*H189,2)</f>
        <v>0</v>
      </c>
      <c r="K189" s="152" t="s">
        <v>1</v>
      </c>
      <c r="L189" s="34"/>
      <c r="M189" s="157" t="s">
        <v>1</v>
      </c>
      <c r="N189" s="158" t="s">
        <v>40</v>
      </c>
      <c r="O189" s="59"/>
      <c r="P189" s="159">
        <f>O189*H189</f>
        <v>0</v>
      </c>
      <c r="Q189" s="159">
        <v>0</v>
      </c>
      <c r="R189" s="159">
        <f>Q189*H189</f>
        <v>0</v>
      </c>
      <c r="S189" s="159">
        <v>0</v>
      </c>
      <c r="T189" s="16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1" t="s">
        <v>141</v>
      </c>
      <c r="AT189" s="161" t="s">
        <v>137</v>
      </c>
      <c r="AU189" s="161" t="s">
        <v>83</v>
      </c>
      <c r="AY189" s="18" t="s">
        <v>134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8" t="s">
        <v>81</v>
      </c>
      <c r="BK189" s="162">
        <f>ROUND(I189*H189,2)</f>
        <v>0</v>
      </c>
      <c r="BL189" s="18" t="s">
        <v>141</v>
      </c>
      <c r="BM189" s="161" t="s">
        <v>582</v>
      </c>
    </row>
    <row r="190" spans="1:65" s="2" customFormat="1" ht="29.25">
      <c r="A190" s="33"/>
      <c r="B190" s="34"/>
      <c r="C190" s="33"/>
      <c r="D190" s="163" t="s">
        <v>143</v>
      </c>
      <c r="E190" s="33"/>
      <c r="F190" s="164" t="s">
        <v>583</v>
      </c>
      <c r="G190" s="33"/>
      <c r="H190" s="33"/>
      <c r="I190" s="165"/>
      <c r="J190" s="33"/>
      <c r="K190" s="33"/>
      <c r="L190" s="34"/>
      <c r="M190" s="166"/>
      <c r="N190" s="167"/>
      <c r="O190" s="59"/>
      <c r="P190" s="59"/>
      <c r="Q190" s="59"/>
      <c r="R190" s="59"/>
      <c r="S190" s="59"/>
      <c r="T190" s="6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143</v>
      </c>
      <c r="AU190" s="18" t="s">
        <v>83</v>
      </c>
    </row>
    <row r="191" spans="1:65" s="2" customFormat="1" ht="49.15" customHeight="1">
      <c r="A191" s="33"/>
      <c r="B191" s="149"/>
      <c r="C191" s="150" t="s">
        <v>342</v>
      </c>
      <c r="D191" s="150" t="s">
        <v>137</v>
      </c>
      <c r="E191" s="151" t="s">
        <v>584</v>
      </c>
      <c r="F191" s="152" t="s">
        <v>585</v>
      </c>
      <c r="G191" s="153" t="s">
        <v>140</v>
      </c>
      <c r="H191" s="154">
        <v>18</v>
      </c>
      <c r="I191" s="155"/>
      <c r="J191" s="156">
        <f>ROUND(I191*H191,2)</f>
        <v>0</v>
      </c>
      <c r="K191" s="152" t="s">
        <v>1</v>
      </c>
      <c r="L191" s="34"/>
      <c r="M191" s="157" t="s">
        <v>1</v>
      </c>
      <c r="N191" s="158" t="s">
        <v>40</v>
      </c>
      <c r="O191" s="59"/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1" t="s">
        <v>141</v>
      </c>
      <c r="AT191" s="161" t="s">
        <v>137</v>
      </c>
      <c r="AU191" s="161" t="s">
        <v>83</v>
      </c>
      <c r="AY191" s="18" t="s">
        <v>134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8" t="s">
        <v>81</v>
      </c>
      <c r="BK191" s="162">
        <f>ROUND(I191*H191,2)</f>
        <v>0</v>
      </c>
      <c r="BL191" s="18" t="s">
        <v>141</v>
      </c>
      <c r="BM191" s="161" t="s">
        <v>466</v>
      </c>
    </row>
    <row r="192" spans="1:65" s="2" customFormat="1" ht="29.25">
      <c r="A192" s="33"/>
      <c r="B192" s="34"/>
      <c r="C192" s="33"/>
      <c r="D192" s="163" t="s">
        <v>143</v>
      </c>
      <c r="E192" s="33"/>
      <c r="F192" s="164" t="s">
        <v>586</v>
      </c>
      <c r="G192" s="33"/>
      <c r="H192" s="33"/>
      <c r="I192" s="165"/>
      <c r="J192" s="33"/>
      <c r="K192" s="33"/>
      <c r="L192" s="34"/>
      <c r="M192" s="166"/>
      <c r="N192" s="167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143</v>
      </c>
      <c r="AU192" s="18" t="s">
        <v>83</v>
      </c>
    </row>
    <row r="193" spans="1:65" s="2" customFormat="1" ht="49.15" customHeight="1">
      <c r="A193" s="33"/>
      <c r="B193" s="149"/>
      <c r="C193" s="150" t="s">
        <v>347</v>
      </c>
      <c r="D193" s="150" t="s">
        <v>137</v>
      </c>
      <c r="E193" s="151" t="s">
        <v>587</v>
      </c>
      <c r="F193" s="152" t="s">
        <v>588</v>
      </c>
      <c r="G193" s="153" t="s">
        <v>140</v>
      </c>
      <c r="H193" s="154">
        <v>7</v>
      </c>
      <c r="I193" s="155"/>
      <c r="J193" s="156">
        <f>ROUND(I193*H193,2)</f>
        <v>0</v>
      </c>
      <c r="K193" s="152" t="s">
        <v>1</v>
      </c>
      <c r="L193" s="34"/>
      <c r="M193" s="157" t="s">
        <v>1</v>
      </c>
      <c r="N193" s="158" t="s">
        <v>40</v>
      </c>
      <c r="O193" s="59"/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1" t="s">
        <v>141</v>
      </c>
      <c r="AT193" s="161" t="s">
        <v>137</v>
      </c>
      <c r="AU193" s="161" t="s">
        <v>83</v>
      </c>
      <c r="AY193" s="18" t="s">
        <v>134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8" t="s">
        <v>81</v>
      </c>
      <c r="BK193" s="162">
        <f>ROUND(I193*H193,2)</f>
        <v>0</v>
      </c>
      <c r="BL193" s="18" t="s">
        <v>141</v>
      </c>
      <c r="BM193" s="161" t="s">
        <v>589</v>
      </c>
    </row>
    <row r="194" spans="1:65" s="2" customFormat="1" ht="29.25">
      <c r="A194" s="33"/>
      <c r="B194" s="34"/>
      <c r="C194" s="33"/>
      <c r="D194" s="163" t="s">
        <v>143</v>
      </c>
      <c r="E194" s="33"/>
      <c r="F194" s="164" t="s">
        <v>590</v>
      </c>
      <c r="G194" s="33"/>
      <c r="H194" s="33"/>
      <c r="I194" s="165"/>
      <c r="J194" s="33"/>
      <c r="K194" s="33"/>
      <c r="L194" s="34"/>
      <c r="M194" s="166"/>
      <c r="N194" s="167"/>
      <c r="O194" s="59"/>
      <c r="P194" s="59"/>
      <c r="Q194" s="59"/>
      <c r="R194" s="59"/>
      <c r="S194" s="59"/>
      <c r="T194" s="60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143</v>
      </c>
      <c r="AU194" s="18" t="s">
        <v>83</v>
      </c>
    </row>
    <row r="195" spans="1:65" s="12" customFormat="1" ht="22.9" customHeight="1">
      <c r="B195" s="136"/>
      <c r="D195" s="137" t="s">
        <v>74</v>
      </c>
      <c r="E195" s="147" t="s">
        <v>591</v>
      </c>
      <c r="F195" s="147" t="s">
        <v>592</v>
      </c>
      <c r="I195" s="139"/>
      <c r="J195" s="148">
        <f>BK195</f>
        <v>0</v>
      </c>
      <c r="L195" s="136"/>
      <c r="M195" s="141"/>
      <c r="N195" s="142"/>
      <c r="O195" s="142"/>
      <c r="P195" s="143">
        <f>SUM(P196:P237)</f>
        <v>0</v>
      </c>
      <c r="Q195" s="142"/>
      <c r="R195" s="143">
        <f>SUM(R196:R237)</f>
        <v>0</v>
      </c>
      <c r="S195" s="142"/>
      <c r="T195" s="144">
        <f>SUM(T196:T237)</f>
        <v>0</v>
      </c>
      <c r="AR195" s="137" t="s">
        <v>81</v>
      </c>
      <c r="AT195" s="145" t="s">
        <v>74</v>
      </c>
      <c r="AU195" s="145" t="s">
        <v>81</v>
      </c>
      <c r="AY195" s="137" t="s">
        <v>134</v>
      </c>
      <c r="BK195" s="146">
        <f>SUM(BK196:BK237)</f>
        <v>0</v>
      </c>
    </row>
    <row r="196" spans="1:65" s="2" customFormat="1" ht="33" customHeight="1">
      <c r="A196" s="33"/>
      <c r="B196" s="149"/>
      <c r="C196" s="150" t="s">
        <v>283</v>
      </c>
      <c r="D196" s="150" t="s">
        <v>137</v>
      </c>
      <c r="E196" s="151" t="s">
        <v>593</v>
      </c>
      <c r="F196" s="152" t="s">
        <v>594</v>
      </c>
      <c r="G196" s="153" t="s">
        <v>140</v>
      </c>
      <c r="H196" s="154">
        <v>36</v>
      </c>
      <c r="I196" s="155"/>
      <c r="J196" s="156">
        <f>ROUND(I196*H196,2)</f>
        <v>0</v>
      </c>
      <c r="K196" s="152" t="s">
        <v>1</v>
      </c>
      <c r="L196" s="34"/>
      <c r="M196" s="157" t="s">
        <v>1</v>
      </c>
      <c r="N196" s="158" t="s">
        <v>40</v>
      </c>
      <c r="O196" s="59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1" t="s">
        <v>141</v>
      </c>
      <c r="AT196" s="161" t="s">
        <v>137</v>
      </c>
      <c r="AU196" s="161" t="s">
        <v>83</v>
      </c>
      <c r="AY196" s="18" t="s">
        <v>134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8" t="s">
        <v>81</v>
      </c>
      <c r="BK196" s="162">
        <f>ROUND(I196*H196,2)</f>
        <v>0</v>
      </c>
      <c r="BL196" s="18" t="s">
        <v>141</v>
      </c>
      <c r="BM196" s="161" t="s">
        <v>595</v>
      </c>
    </row>
    <row r="197" spans="1:65" s="2" customFormat="1" ht="19.5">
      <c r="A197" s="33"/>
      <c r="B197" s="34"/>
      <c r="C197" s="33"/>
      <c r="D197" s="163" t="s">
        <v>143</v>
      </c>
      <c r="E197" s="33"/>
      <c r="F197" s="164" t="s">
        <v>596</v>
      </c>
      <c r="G197" s="33"/>
      <c r="H197" s="33"/>
      <c r="I197" s="165"/>
      <c r="J197" s="33"/>
      <c r="K197" s="33"/>
      <c r="L197" s="34"/>
      <c r="M197" s="166"/>
      <c r="N197" s="167"/>
      <c r="O197" s="59"/>
      <c r="P197" s="59"/>
      <c r="Q197" s="59"/>
      <c r="R197" s="59"/>
      <c r="S197" s="59"/>
      <c r="T197" s="60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143</v>
      </c>
      <c r="AU197" s="18" t="s">
        <v>83</v>
      </c>
    </row>
    <row r="198" spans="1:65" s="2" customFormat="1" ht="33" customHeight="1">
      <c r="A198" s="33"/>
      <c r="B198" s="149"/>
      <c r="C198" s="150" t="s">
        <v>362</v>
      </c>
      <c r="D198" s="150" t="s">
        <v>137</v>
      </c>
      <c r="E198" s="151" t="s">
        <v>597</v>
      </c>
      <c r="F198" s="152" t="s">
        <v>598</v>
      </c>
      <c r="G198" s="153" t="s">
        <v>140</v>
      </c>
      <c r="H198" s="154">
        <v>5</v>
      </c>
      <c r="I198" s="155"/>
      <c r="J198" s="156">
        <f>ROUND(I198*H198,2)</f>
        <v>0</v>
      </c>
      <c r="K198" s="152" t="s">
        <v>1</v>
      </c>
      <c r="L198" s="34"/>
      <c r="M198" s="157" t="s">
        <v>1</v>
      </c>
      <c r="N198" s="158" t="s">
        <v>40</v>
      </c>
      <c r="O198" s="59"/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1" t="s">
        <v>141</v>
      </c>
      <c r="AT198" s="161" t="s">
        <v>137</v>
      </c>
      <c r="AU198" s="161" t="s">
        <v>83</v>
      </c>
      <c r="AY198" s="18" t="s">
        <v>134</v>
      </c>
      <c r="BE198" s="162">
        <f>IF(N198="základní",J198,0)</f>
        <v>0</v>
      </c>
      <c r="BF198" s="162">
        <f>IF(N198="snížená",J198,0)</f>
        <v>0</v>
      </c>
      <c r="BG198" s="162">
        <f>IF(N198="zákl. přenesená",J198,0)</f>
        <v>0</v>
      </c>
      <c r="BH198" s="162">
        <f>IF(N198="sníž. přenesená",J198,0)</f>
        <v>0</v>
      </c>
      <c r="BI198" s="162">
        <f>IF(N198="nulová",J198,0)</f>
        <v>0</v>
      </c>
      <c r="BJ198" s="18" t="s">
        <v>81</v>
      </c>
      <c r="BK198" s="162">
        <f>ROUND(I198*H198,2)</f>
        <v>0</v>
      </c>
      <c r="BL198" s="18" t="s">
        <v>141</v>
      </c>
      <c r="BM198" s="161" t="s">
        <v>599</v>
      </c>
    </row>
    <row r="199" spans="1:65" s="2" customFormat="1" ht="19.5">
      <c r="A199" s="33"/>
      <c r="B199" s="34"/>
      <c r="C199" s="33"/>
      <c r="D199" s="163" t="s">
        <v>143</v>
      </c>
      <c r="E199" s="33"/>
      <c r="F199" s="164" t="s">
        <v>600</v>
      </c>
      <c r="G199" s="33"/>
      <c r="H199" s="33"/>
      <c r="I199" s="165"/>
      <c r="J199" s="33"/>
      <c r="K199" s="33"/>
      <c r="L199" s="34"/>
      <c r="M199" s="166"/>
      <c r="N199" s="167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143</v>
      </c>
      <c r="AU199" s="18" t="s">
        <v>83</v>
      </c>
    </row>
    <row r="200" spans="1:65" s="2" customFormat="1" ht="33" customHeight="1">
      <c r="A200" s="33"/>
      <c r="B200" s="149"/>
      <c r="C200" s="150" t="s">
        <v>367</v>
      </c>
      <c r="D200" s="150" t="s">
        <v>137</v>
      </c>
      <c r="E200" s="151" t="s">
        <v>601</v>
      </c>
      <c r="F200" s="152" t="s">
        <v>602</v>
      </c>
      <c r="G200" s="153" t="s">
        <v>140</v>
      </c>
      <c r="H200" s="154">
        <v>28</v>
      </c>
      <c r="I200" s="155"/>
      <c r="J200" s="156">
        <f>ROUND(I200*H200,2)</f>
        <v>0</v>
      </c>
      <c r="K200" s="152" t="s">
        <v>1</v>
      </c>
      <c r="L200" s="34"/>
      <c r="M200" s="157" t="s">
        <v>1</v>
      </c>
      <c r="N200" s="158" t="s">
        <v>40</v>
      </c>
      <c r="O200" s="59"/>
      <c r="P200" s="159">
        <f>O200*H200</f>
        <v>0</v>
      </c>
      <c r="Q200" s="159">
        <v>0</v>
      </c>
      <c r="R200" s="159">
        <f>Q200*H200</f>
        <v>0</v>
      </c>
      <c r="S200" s="159">
        <v>0</v>
      </c>
      <c r="T200" s="16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1" t="s">
        <v>141</v>
      </c>
      <c r="AT200" s="161" t="s">
        <v>137</v>
      </c>
      <c r="AU200" s="161" t="s">
        <v>83</v>
      </c>
      <c r="AY200" s="18" t="s">
        <v>134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8" t="s">
        <v>81</v>
      </c>
      <c r="BK200" s="162">
        <f>ROUND(I200*H200,2)</f>
        <v>0</v>
      </c>
      <c r="BL200" s="18" t="s">
        <v>141</v>
      </c>
      <c r="BM200" s="161" t="s">
        <v>603</v>
      </c>
    </row>
    <row r="201" spans="1:65" s="2" customFormat="1" ht="19.5">
      <c r="A201" s="33"/>
      <c r="B201" s="34"/>
      <c r="C201" s="33"/>
      <c r="D201" s="163" t="s">
        <v>143</v>
      </c>
      <c r="E201" s="33"/>
      <c r="F201" s="164" t="s">
        <v>604</v>
      </c>
      <c r="G201" s="33"/>
      <c r="H201" s="33"/>
      <c r="I201" s="165"/>
      <c r="J201" s="33"/>
      <c r="K201" s="33"/>
      <c r="L201" s="34"/>
      <c r="M201" s="166"/>
      <c r="N201" s="167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143</v>
      </c>
      <c r="AU201" s="18" t="s">
        <v>83</v>
      </c>
    </row>
    <row r="202" spans="1:65" s="2" customFormat="1" ht="33" customHeight="1">
      <c r="A202" s="33"/>
      <c r="B202" s="149"/>
      <c r="C202" s="150" t="s">
        <v>374</v>
      </c>
      <c r="D202" s="150" t="s">
        <v>137</v>
      </c>
      <c r="E202" s="151" t="s">
        <v>605</v>
      </c>
      <c r="F202" s="152" t="s">
        <v>606</v>
      </c>
      <c r="G202" s="153" t="s">
        <v>140</v>
      </c>
      <c r="H202" s="154">
        <v>4</v>
      </c>
      <c r="I202" s="155"/>
      <c r="J202" s="156">
        <f>ROUND(I202*H202,2)</f>
        <v>0</v>
      </c>
      <c r="K202" s="152" t="s">
        <v>1</v>
      </c>
      <c r="L202" s="34"/>
      <c r="M202" s="157" t="s">
        <v>1</v>
      </c>
      <c r="N202" s="158" t="s">
        <v>40</v>
      </c>
      <c r="O202" s="59"/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1" t="s">
        <v>141</v>
      </c>
      <c r="AT202" s="161" t="s">
        <v>137</v>
      </c>
      <c r="AU202" s="161" t="s">
        <v>83</v>
      </c>
      <c r="AY202" s="18" t="s">
        <v>134</v>
      </c>
      <c r="BE202" s="162">
        <f>IF(N202="základní",J202,0)</f>
        <v>0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18" t="s">
        <v>81</v>
      </c>
      <c r="BK202" s="162">
        <f>ROUND(I202*H202,2)</f>
        <v>0</v>
      </c>
      <c r="BL202" s="18" t="s">
        <v>141</v>
      </c>
      <c r="BM202" s="161" t="s">
        <v>607</v>
      </c>
    </row>
    <row r="203" spans="1:65" s="2" customFormat="1" ht="19.5">
      <c r="A203" s="33"/>
      <c r="B203" s="34"/>
      <c r="C203" s="33"/>
      <c r="D203" s="163" t="s">
        <v>143</v>
      </c>
      <c r="E203" s="33"/>
      <c r="F203" s="164" t="s">
        <v>608</v>
      </c>
      <c r="G203" s="33"/>
      <c r="H203" s="33"/>
      <c r="I203" s="165"/>
      <c r="J203" s="33"/>
      <c r="K203" s="33"/>
      <c r="L203" s="34"/>
      <c r="M203" s="166"/>
      <c r="N203" s="167"/>
      <c r="O203" s="59"/>
      <c r="P203" s="59"/>
      <c r="Q203" s="59"/>
      <c r="R203" s="59"/>
      <c r="S203" s="59"/>
      <c r="T203" s="60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8" t="s">
        <v>143</v>
      </c>
      <c r="AU203" s="18" t="s">
        <v>83</v>
      </c>
    </row>
    <row r="204" spans="1:65" s="2" customFormat="1" ht="37.9" customHeight="1">
      <c r="A204" s="33"/>
      <c r="B204" s="149"/>
      <c r="C204" s="150" t="s">
        <v>379</v>
      </c>
      <c r="D204" s="150" t="s">
        <v>137</v>
      </c>
      <c r="E204" s="151" t="s">
        <v>609</v>
      </c>
      <c r="F204" s="152" t="s">
        <v>610</v>
      </c>
      <c r="G204" s="153" t="s">
        <v>140</v>
      </c>
      <c r="H204" s="154">
        <v>72</v>
      </c>
      <c r="I204" s="155"/>
      <c r="J204" s="156">
        <f>ROUND(I204*H204,2)</f>
        <v>0</v>
      </c>
      <c r="K204" s="152" t="s">
        <v>1</v>
      </c>
      <c r="L204" s="34"/>
      <c r="M204" s="157" t="s">
        <v>1</v>
      </c>
      <c r="N204" s="158" t="s">
        <v>40</v>
      </c>
      <c r="O204" s="59"/>
      <c r="P204" s="159">
        <f>O204*H204</f>
        <v>0</v>
      </c>
      <c r="Q204" s="159">
        <v>0</v>
      </c>
      <c r="R204" s="159">
        <f>Q204*H204</f>
        <v>0</v>
      </c>
      <c r="S204" s="159">
        <v>0</v>
      </c>
      <c r="T204" s="16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1" t="s">
        <v>141</v>
      </c>
      <c r="AT204" s="161" t="s">
        <v>137</v>
      </c>
      <c r="AU204" s="161" t="s">
        <v>83</v>
      </c>
      <c r="AY204" s="18" t="s">
        <v>134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8" t="s">
        <v>81</v>
      </c>
      <c r="BK204" s="162">
        <f>ROUND(I204*H204,2)</f>
        <v>0</v>
      </c>
      <c r="BL204" s="18" t="s">
        <v>141</v>
      </c>
      <c r="BM204" s="161" t="s">
        <v>611</v>
      </c>
    </row>
    <row r="205" spans="1:65" s="2" customFormat="1" ht="19.5">
      <c r="A205" s="33"/>
      <c r="B205" s="34"/>
      <c r="C205" s="33"/>
      <c r="D205" s="163" t="s">
        <v>143</v>
      </c>
      <c r="E205" s="33"/>
      <c r="F205" s="164" t="s">
        <v>612</v>
      </c>
      <c r="G205" s="33"/>
      <c r="H205" s="33"/>
      <c r="I205" s="165"/>
      <c r="J205" s="33"/>
      <c r="K205" s="33"/>
      <c r="L205" s="34"/>
      <c r="M205" s="166"/>
      <c r="N205" s="167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143</v>
      </c>
      <c r="AU205" s="18" t="s">
        <v>83</v>
      </c>
    </row>
    <row r="206" spans="1:65" s="2" customFormat="1" ht="37.9" customHeight="1">
      <c r="A206" s="33"/>
      <c r="B206" s="149"/>
      <c r="C206" s="150" t="s">
        <v>386</v>
      </c>
      <c r="D206" s="150" t="s">
        <v>137</v>
      </c>
      <c r="E206" s="151" t="s">
        <v>613</v>
      </c>
      <c r="F206" s="152" t="s">
        <v>614</v>
      </c>
      <c r="G206" s="153" t="s">
        <v>140</v>
      </c>
      <c r="H206" s="154">
        <v>7</v>
      </c>
      <c r="I206" s="155"/>
      <c r="J206" s="156">
        <f>ROUND(I206*H206,2)</f>
        <v>0</v>
      </c>
      <c r="K206" s="152" t="s">
        <v>1</v>
      </c>
      <c r="L206" s="34"/>
      <c r="M206" s="157" t="s">
        <v>1</v>
      </c>
      <c r="N206" s="158" t="s">
        <v>40</v>
      </c>
      <c r="O206" s="59"/>
      <c r="P206" s="159">
        <f>O206*H206</f>
        <v>0</v>
      </c>
      <c r="Q206" s="159">
        <v>0</v>
      </c>
      <c r="R206" s="159">
        <f>Q206*H206</f>
        <v>0</v>
      </c>
      <c r="S206" s="159">
        <v>0</v>
      </c>
      <c r="T206" s="16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1" t="s">
        <v>141</v>
      </c>
      <c r="AT206" s="161" t="s">
        <v>137</v>
      </c>
      <c r="AU206" s="161" t="s">
        <v>83</v>
      </c>
      <c r="AY206" s="18" t="s">
        <v>134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18" t="s">
        <v>81</v>
      </c>
      <c r="BK206" s="162">
        <f>ROUND(I206*H206,2)</f>
        <v>0</v>
      </c>
      <c r="BL206" s="18" t="s">
        <v>141</v>
      </c>
      <c r="BM206" s="161" t="s">
        <v>615</v>
      </c>
    </row>
    <row r="207" spans="1:65" s="2" customFormat="1" ht="19.5">
      <c r="A207" s="33"/>
      <c r="B207" s="34"/>
      <c r="C207" s="33"/>
      <c r="D207" s="163" t="s">
        <v>143</v>
      </c>
      <c r="E207" s="33"/>
      <c r="F207" s="164" t="s">
        <v>616</v>
      </c>
      <c r="G207" s="33"/>
      <c r="H207" s="33"/>
      <c r="I207" s="165"/>
      <c r="J207" s="33"/>
      <c r="K207" s="33"/>
      <c r="L207" s="34"/>
      <c r="M207" s="166"/>
      <c r="N207" s="167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143</v>
      </c>
      <c r="AU207" s="18" t="s">
        <v>83</v>
      </c>
    </row>
    <row r="208" spans="1:65" s="2" customFormat="1" ht="37.9" customHeight="1">
      <c r="A208" s="33"/>
      <c r="B208" s="149"/>
      <c r="C208" s="150" t="s">
        <v>391</v>
      </c>
      <c r="D208" s="150" t="s">
        <v>137</v>
      </c>
      <c r="E208" s="151" t="s">
        <v>617</v>
      </c>
      <c r="F208" s="152" t="s">
        <v>618</v>
      </c>
      <c r="G208" s="153" t="s">
        <v>140</v>
      </c>
      <c r="H208" s="154">
        <v>9</v>
      </c>
      <c r="I208" s="155"/>
      <c r="J208" s="156">
        <f>ROUND(I208*H208,2)</f>
        <v>0</v>
      </c>
      <c r="K208" s="152" t="s">
        <v>1</v>
      </c>
      <c r="L208" s="34"/>
      <c r="M208" s="157" t="s">
        <v>1</v>
      </c>
      <c r="N208" s="158" t="s">
        <v>40</v>
      </c>
      <c r="O208" s="59"/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1" t="s">
        <v>141</v>
      </c>
      <c r="AT208" s="161" t="s">
        <v>137</v>
      </c>
      <c r="AU208" s="161" t="s">
        <v>83</v>
      </c>
      <c r="AY208" s="18" t="s">
        <v>134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18" t="s">
        <v>81</v>
      </c>
      <c r="BK208" s="162">
        <f>ROUND(I208*H208,2)</f>
        <v>0</v>
      </c>
      <c r="BL208" s="18" t="s">
        <v>141</v>
      </c>
      <c r="BM208" s="161" t="s">
        <v>619</v>
      </c>
    </row>
    <row r="209" spans="1:65" s="2" customFormat="1" ht="19.5">
      <c r="A209" s="33"/>
      <c r="B209" s="34"/>
      <c r="C209" s="33"/>
      <c r="D209" s="163" t="s">
        <v>143</v>
      </c>
      <c r="E209" s="33"/>
      <c r="F209" s="164" t="s">
        <v>620</v>
      </c>
      <c r="G209" s="33"/>
      <c r="H209" s="33"/>
      <c r="I209" s="165"/>
      <c r="J209" s="33"/>
      <c r="K209" s="33"/>
      <c r="L209" s="34"/>
      <c r="M209" s="166"/>
      <c r="N209" s="167"/>
      <c r="O209" s="59"/>
      <c r="P209" s="59"/>
      <c r="Q209" s="59"/>
      <c r="R209" s="59"/>
      <c r="S209" s="59"/>
      <c r="T209" s="60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143</v>
      </c>
      <c r="AU209" s="18" t="s">
        <v>83</v>
      </c>
    </row>
    <row r="210" spans="1:65" s="2" customFormat="1" ht="37.9" customHeight="1">
      <c r="A210" s="33"/>
      <c r="B210" s="149"/>
      <c r="C210" s="150" t="s">
        <v>398</v>
      </c>
      <c r="D210" s="150" t="s">
        <v>137</v>
      </c>
      <c r="E210" s="151" t="s">
        <v>621</v>
      </c>
      <c r="F210" s="152" t="s">
        <v>622</v>
      </c>
      <c r="G210" s="153" t="s">
        <v>140</v>
      </c>
      <c r="H210" s="154">
        <v>1</v>
      </c>
      <c r="I210" s="155"/>
      <c r="J210" s="156">
        <f>ROUND(I210*H210,2)</f>
        <v>0</v>
      </c>
      <c r="K210" s="152" t="s">
        <v>1</v>
      </c>
      <c r="L210" s="34"/>
      <c r="M210" s="157" t="s">
        <v>1</v>
      </c>
      <c r="N210" s="158" t="s">
        <v>40</v>
      </c>
      <c r="O210" s="59"/>
      <c r="P210" s="159">
        <f>O210*H210</f>
        <v>0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1" t="s">
        <v>141</v>
      </c>
      <c r="AT210" s="161" t="s">
        <v>137</v>
      </c>
      <c r="AU210" s="161" t="s">
        <v>83</v>
      </c>
      <c r="AY210" s="18" t="s">
        <v>134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18" t="s">
        <v>81</v>
      </c>
      <c r="BK210" s="162">
        <f>ROUND(I210*H210,2)</f>
        <v>0</v>
      </c>
      <c r="BL210" s="18" t="s">
        <v>141</v>
      </c>
      <c r="BM210" s="161" t="s">
        <v>623</v>
      </c>
    </row>
    <row r="211" spans="1:65" s="2" customFormat="1" ht="19.5">
      <c r="A211" s="33"/>
      <c r="B211" s="34"/>
      <c r="C211" s="33"/>
      <c r="D211" s="163" t="s">
        <v>143</v>
      </c>
      <c r="E211" s="33"/>
      <c r="F211" s="164" t="s">
        <v>624</v>
      </c>
      <c r="G211" s="33"/>
      <c r="H211" s="33"/>
      <c r="I211" s="165"/>
      <c r="J211" s="33"/>
      <c r="K211" s="33"/>
      <c r="L211" s="34"/>
      <c r="M211" s="166"/>
      <c r="N211" s="167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143</v>
      </c>
      <c r="AU211" s="18" t="s">
        <v>83</v>
      </c>
    </row>
    <row r="212" spans="1:65" s="2" customFormat="1" ht="24.2" customHeight="1">
      <c r="A212" s="33"/>
      <c r="B212" s="149"/>
      <c r="C212" s="150" t="s">
        <v>403</v>
      </c>
      <c r="D212" s="150" t="s">
        <v>137</v>
      </c>
      <c r="E212" s="151" t="s">
        <v>625</v>
      </c>
      <c r="F212" s="152" t="s">
        <v>626</v>
      </c>
      <c r="G212" s="153" t="s">
        <v>140</v>
      </c>
      <c r="H212" s="154">
        <v>8</v>
      </c>
      <c r="I212" s="155"/>
      <c r="J212" s="156">
        <f>ROUND(I212*H212,2)</f>
        <v>0</v>
      </c>
      <c r="K212" s="152" t="s">
        <v>1</v>
      </c>
      <c r="L212" s="34"/>
      <c r="M212" s="157" t="s">
        <v>1</v>
      </c>
      <c r="N212" s="158" t="s">
        <v>40</v>
      </c>
      <c r="O212" s="59"/>
      <c r="P212" s="159">
        <f>O212*H212</f>
        <v>0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1" t="s">
        <v>141</v>
      </c>
      <c r="AT212" s="161" t="s">
        <v>137</v>
      </c>
      <c r="AU212" s="161" t="s">
        <v>83</v>
      </c>
      <c r="AY212" s="18" t="s">
        <v>134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8" t="s">
        <v>81</v>
      </c>
      <c r="BK212" s="162">
        <f>ROUND(I212*H212,2)</f>
        <v>0</v>
      </c>
      <c r="BL212" s="18" t="s">
        <v>141</v>
      </c>
      <c r="BM212" s="161" t="s">
        <v>627</v>
      </c>
    </row>
    <row r="213" spans="1:65" s="2" customFormat="1">
      <c r="A213" s="33"/>
      <c r="B213" s="34"/>
      <c r="C213" s="33"/>
      <c r="D213" s="163" t="s">
        <v>143</v>
      </c>
      <c r="E213" s="33"/>
      <c r="F213" s="164" t="s">
        <v>628</v>
      </c>
      <c r="G213" s="33"/>
      <c r="H213" s="33"/>
      <c r="I213" s="165"/>
      <c r="J213" s="33"/>
      <c r="K213" s="33"/>
      <c r="L213" s="34"/>
      <c r="M213" s="166"/>
      <c r="N213" s="167"/>
      <c r="O213" s="59"/>
      <c r="P213" s="59"/>
      <c r="Q213" s="59"/>
      <c r="R213" s="59"/>
      <c r="S213" s="59"/>
      <c r="T213" s="60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143</v>
      </c>
      <c r="AU213" s="18" t="s">
        <v>83</v>
      </c>
    </row>
    <row r="214" spans="1:65" s="2" customFormat="1" ht="24.2" customHeight="1">
      <c r="A214" s="33"/>
      <c r="B214" s="149"/>
      <c r="C214" s="150" t="s">
        <v>410</v>
      </c>
      <c r="D214" s="150" t="s">
        <v>137</v>
      </c>
      <c r="E214" s="151" t="s">
        <v>629</v>
      </c>
      <c r="F214" s="152" t="s">
        <v>630</v>
      </c>
      <c r="G214" s="153" t="s">
        <v>140</v>
      </c>
      <c r="H214" s="154">
        <v>1</v>
      </c>
      <c r="I214" s="155"/>
      <c r="J214" s="156">
        <f>ROUND(I214*H214,2)</f>
        <v>0</v>
      </c>
      <c r="K214" s="152" t="s">
        <v>1</v>
      </c>
      <c r="L214" s="34"/>
      <c r="M214" s="157" t="s">
        <v>1</v>
      </c>
      <c r="N214" s="158" t="s">
        <v>40</v>
      </c>
      <c r="O214" s="59"/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1" t="s">
        <v>141</v>
      </c>
      <c r="AT214" s="161" t="s">
        <v>137</v>
      </c>
      <c r="AU214" s="161" t="s">
        <v>83</v>
      </c>
      <c r="AY214" s="18" t="s">
        <v>134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18" t="s">
        <v>81</v>
      </c>
      <c r="BK214" s="162">
        <f>ROUND(I214*H214,2)</f>
        <v>0</v>
      </c>
      <c r="BL214" s="18" t="s">
        <v>141</v>
      </c>
      <c r="BM214" s="161" t="s">
        <v>631</v>
      </c>
    </row>
    <row r="215" spans="1:65" s="2" customFormat="1">
      <c r="A215" s="33"/>
      <c r="B215" s="34"/>
      <c r="C215" s="33"/>
      <c r="D215" s="163" t="s">
        <v>143</v>
      </c>
      <c r="E215" s="33"/>
      <c r="F215" s="164" t="s">
        <v>632</v>
      </c>
      <c r="G215" s="33"/>
      <c r="H215" s="33"/>
      <c r="I215" s="165"/>
      <c r="J215" s="33"/>
      <c r="K215" s="33"/>
      <c r="L215" s="34"/>
      <c r="M215" s="166"/>
      <c r="N215" s="167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143</v>
      </c>
      <c r="AU215" s="18" t="s">
        <v>83</v>
      </c>
    </row>
    <row r="216" spans="1:65" s="2" customFormat="1" ht="24.2" customHeight="1">
      <c r="A216" s="33"/>
      <c r="B216" s="149"/>
      <c r="C216" s="150" t="s">
        <v>415</v>
      </c>
      <c r="D216" s="150" t="s">
        <v>137</v>
      </c>
      <c r="E216" s="151" t="s">
        <v>633</v>
      </c>
      <c r="F216" s="152" t="s">
        <v>634</v>
      </c>
      <c r="G216" s="153" t="s">
        <v>140</v>
      </c>
      <c r="H216" s="154">
        <v>170</v>
      </c>
      <c r="I216" s="155"/>
      <c r="J216" s="156">
        <f>ROUND(I216*H216,2)</f>
        <v>0</v>
      </c>
      <c r="K216" s="152" t="s">
        <v>1</v>
      </c>
      <c r="L216" s="34"/>
      <c r="M216" s="157" t="s">
        <v>1</v>
      </c>
      <c r="N216" s="158" t="s">
        <v>40</v>
      </c>
      <c r="O216" s="59"/>
      <c r="P216" s="159">
        <f>O216*H216</f>
        <v>0</v>
      </c>
      <c r="Q216" s="159">
        <v>0</v>
      </c>
      <c r="R216" s="159">
        <f>Q216*H216</f>
        <v>0</v>
      </c>
      <c r="S216" s="159">
        <v>0</v>
      </c>
      <c r="T216" s="16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1" t="s">
        <v>141</v>
      </c>
      <c r="AT216" s="161" t="s">
        <v>137</v>
      </c>
      <c r="AU216" s="161" t="s">
        <v>83</v>
      </c>
      <c r="AY216" s="18" t="s">
        <v>134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18" t="s">
        <v>81</v>
      </c>
      <c r="BK216" s="162">
        <f>ROUND(I216*H216,2)</f>
        <v>0</v>
      </c>
      <c r="BL216" s="18" t="s">
        <v>141</v>
      </c>
      <c r="BM216" s="161" t="s">
        <v>635</v>
      </c>
    </row>
    <row r="217" spans="1:65" s="2" customFormat="1">
      <c r="A217" s="33"/>
      <c r="B217" s="34"/>
      <c r="C217" s="33"/>
      <c r="D217" s="163" t="s">
        <v>143</v>
      </c>
      <c r="E217" s="33"/>
      <c r="F217" s="164" t="s">
        <v>636</v>
      </c>
      <c r="G217" s="33"/>
      <c r="H217" s="33"/>
      <c r="I217" s="165"/>
      <c r="J217" s="33"/>
      <c r="K217" s="33"/>
      <c r="L217" s="34"/>
      <c r="M217" s="166"/>
      <c r="N217" s="167"/>
      <c r="O217" s="59"/>
      <c r="P217" s="59"/>
      <c r="Q217" s="59"/>
      <c r="R217" s="59"/>
      <c r="S217" s="59"/>
      <c r="T217" s="60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143</v>
      </c>
      <c r="AU217" s="18" t="s">
        <v>83</v>
      </c>
    </row>
    <row r="218" spans="1:65" s="2" customFormat="1" ht="24.2" customHeight="1">
      <c r="A218" s="33"/>
      <c r="B218" s="149"/>
      <c r="C218" s="150" t="s">
        <v>424</v>
      </c>
      <c r="D218" s="150" t="s">
        <v>137</v>
      </c>
      <c r="E218" s="151" t="s">
        <v>637</v>
      </c>
      <c r="F218" s="152" t="s">
        <v>638</v>
      </c>
      <c r="G218" s="153" t="s">
        <v>140</v>
      </c>
      <c r="H218" s="154">
        <v>2</v>
      </c>
      <c r="I218" s="155"/>
      <c r="J218" s="156">
        <f>ROUND(I218*H218,2)</f>
        <v>0</v>
      </c>
      <c r="K218" s="152" t="s">
        <v>1</v>
      </c>
      <c r="L218" s="34"/>
      <c r="M218" s="157" t="s">
        <v>1</v>
      </c>
      <c r="N218" s="158" t="s">
        <v>40</v>
      </c>
      <c r="O218" s="59"/>
      <c r="P218" s="159">
        <f>O218*H218</f>
        <v>0</v>
      </c>
      <c r="Q218" s="159">
        <v>0</v>
      </c>
      <c r="R218" s="159">
        <f>Q218*H218</f>
        <v>0</v>
      </c>
      <c r="S218" s="159">
        <v>0</v>
      </c>
      <c r="T218" s="16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1" t="s">
        <v>141</v>
      </c>
      <c r="AT218" s="161" t="s">
        <v>137</v>
      </c>
      <c r="AU218" s="161" t="s">
        <v>83</v>
      </c>
      <c r="AY218" s="18" t="s">
        <v>134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8" t="s">
        <v>81</v>
      </c>
      <c r="BK218" s="162">
        <f>ROUND(I218*H218,2)</f>
        <v>0</v>
      </c>
      <c r="BL218" s="18" t="s">
        <v>141</v>
      </c>
      <c r="BM218" s="161" t="s">
        <v>639</v>
      </c>
    </row>
    <row r="219" spans="1:65" s="2" customFormat="1">
      <c r="A219" s="33"/>
      <c r="B219" s="34"/>
      <c r="C219" s="33"/>
      <c r="D219" s="163" t="s">
        <v>143</v>
      </c>
      <c r="E219" s="33"/>
      <c r="F219" s="164" t="s">
        <v>640</v>
      </c>
      <c r="G219" s="33"/>
      <c r="H219" s="33"/>
      <c r="I219" s="165"/>
      <c r="J219" s="33"/>
      <c r="K219" s="33"/>
      <c r="L219" s="34"/>
      <c r="M219" s="166"/>
      <c r="N219" s="167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143</v>
      </c>
      <c r="AU219" s="18" t="s">
        <v>83</v>
      </c>
    </row>
    <row r="220" spans="1:65" s="2" customFormat="1" ht="21.75" customHeight="1">
      <c r="A220" s="33"/>
      <c r="B220" s="149"/>
      <c r="C220" s="150" t="s">
        <v>429</v>
      </c>
      <c r="D220" s="150" t="s">
        <v>137</v>
      </c>
      <c r="E220" s="151" t="s">
        <v>641</v>
      </c>
      <c r="F220" s="152" t="s">
        <v>642</v>
      </c>
      <c r="G220" s="153" t="s">
        <v>140</v>
      </c>
      <c r="H220" s="154">
        <v>6</v>
      </c>
      <c r="I220" s="155"/>
      <c r="J220" s="156">
        <f>ROUND(I220*H220,2)</f>
        <v>0</v>
      </c>
      <c r="K220" s="152" t="s">
        <v>1</v>
      </c>
      <c r="L220" s="34"/>
      <c r="M220" s="157" t="s">
        <v>1</v>
      </c>
      <c r="N220" s="158" t="s">
        <v>40</v>
      </c>
      <c r="O220" s="59"/>
      <c r="P220" s="159">
        <f>O220*H220</f>
        <v>0</v>
      </c>
      <c r="Q220" s="159">
        <v>0</v>
      </c>
      <c r="R220" s="159">
        <f>Q220*H220</f>
        <v>0</v>
      </c>
      <c r="S220" s="159">
        <v>0</v>
      </c>
      <c r="T220" s="16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1" t="s">
        <v>141</v>
      </c>
      <c r="AT220" s="161" t="s">
        <v>137</v>
      </c>
      <c r="AU220" s="161" t="s">
        <v>83</v>
      </c>
      <c r="AY220" s="18" t="s">
        <v>134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8" t="s">
        <v>81</v>
      </c>
      <c r="BK220" s="162">
        <f>ROUND(I220*H220,2)</f>
        <v>0</v>
      </c>
      <c r="BL220" s="18" t="s">
        <v>141</v>
      </c>
      <c r="BM220" s="161" t="s">
        <v>643</v>
      </c>
    </row>
    <row r="221" spans="1:65" s="2" customFormat="1">
      <c r="A221" s="33"/>
      <c r="B221" s="34"/>
      <c r="C221" s="33"/>
      <c r="D221" s="163" t="s">
        <v>143</v>
      </c>
      <c r="E221" s="33"/>
      <c r="F221" s="164" t="s">
        <v>644</v>
      </c>
      <c r="G221" s="33"/>
      <c r="H221" s="33"/>
      <c r="I221" s="165"/>
      <c r="J221" s="33"/>
      <c r="K221" s="33"/>
      <c r="L221" s="34"/>
      <c r="M221" s="166"/>
      <c r="N221" s="167"/>
      <c r="O221" s="59"/>
      <c r="P221" s="59"/>
      <c r="Q221" s="59"/>
      <c r="R221" s="59"/>
      <c r="S221" s="59"/>
      <c r="T221" s="60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143</v>
      </c>
      <c r="AU221" s="18" t="s">
        <v>83</v>
      </c>
    </row>
    <row r="222" spans="1:65" s="2" customFormat="1" ht="37.9" customHeight="1">
      <c r="A222" s="33"/>
      <c r="B222" s="149"/>
      <c r="C222" s="150" t="s">
        <v>436</v>
      </c>
      <c r="D222" s="150" t="s">
        <v>137</v>
      </c>
      <c r="E222" s="151" t="s">
        <v>645</v>
      </c>
      <c r="F222" s="152" t="s">
        <v>646</v>
      </c>
      <c r="G222" s="153" t="s">
        <v>140</v>
      </c>
      <c r="H222" s="154">
        <v>2</v>
      </c>
      <c r="I222" s="155"/>
      <c r="J222" s="156">
        <f>ROUND(I222*H222,2)</f>
        <v>0</v>
      </c>
      <c r="K222" s="152" t="s">
        <v>1</v>
      </c>
      <c r="L222" s="34"/>
      <c r="M222" s="157" t="s">
        <v>1</v>
      </c>
      <c r="N222" s="158" t="s">
        <v>40</v>
      </c>
      <c r="O222" s="59"/>
      <c r="P222" s="159">
        <f>O222*H222</f>
        <v>0</v>
      </c>
      <c r="Q222" s="159">
        <v>0</v>
      </c>
      <c r="R222" s="159">
        <f>Q222*H222</f>
        <v>0</v>
      </c>
      <c r="S222" s="159">
        <v>0</v>
      </c>
      <c r="T222" s="16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1" t="s">
        <v>141</v>
      </c>
      <c r="AT222" s="161" t="s">
        <v>137</v>
      </c>
      <c r="AU222" s="161" t="s">
        <v>83</v>
      </c>
      <c r="AY222" s="18" t="s">
        <v>134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18" t="s">
        <v>81</v>
      </c>
      <c r="BK222" s="162">
        <f>ROUND(I222*H222,2)</f>
        <v>0</v>
      </c>
      <c r="BL222" s="18" t="s">
        <v>141</v>
      </c>
      <c r="BM222" s="161" t="s">
        <v>647</v>
      </c>
    </row>
    <row r="223" spans="1:65" s="2" customFormat="1" ht="19.5">
      <c r="A223" s="33"/>
      <c r="B223" s="34"/>
      <c r="C223" s="33"/>
      <c r="D223" s="163" t="s">
        <v>143</v>
      </c>
      <c r="E223" s="33"/>
      <c r="F223" s="164" t="s">
        <v>648</v>
      </c>
      <c r="G223" s="33"/>
      <c r="H223" s="33"/>
      <c r="I223" s="165"/>
      <c r="J223" s="33"/>
      <c r="K223" s="33"/>
      <c r="L223" s="34"/>
      <c r="M223" s="166"/>
      <c r="N223" s="167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143</v>
      </c>
      <c r="AU223" s="18" t="s">
        <v>83</v>
      </c>
    </row>
    <row r="224" spans="1:65" s="2" customFormat="1" ht="37.9" customHeight="1">
      <c r="A224" s="33"/>
      <c r="B224" s="149"/>
      <c r="C224" s="150" t="s">
        <v>443</v>
      </c>
      <c r="D224" s="150" t="s">
        <v>137</v>
      </c>
      <c r="E224" s="151" t="s">
        <v>649</v>
      </c>
      <c r="F224" s="152" t="s">
        <v>650</v>
      </c>
      <c r="G224" s="153" t="s">
        <v>140</v>
      </c>
      <c r="H224" s="154">
        <v>1</v>
      </c>
      <c r="I224" s="155"/>
      <c r="J224" s="156">
        <f>ROUND(I224*H224,2)</f>
        <v>0</v>
      </c>
      <c r="K224" s="152" t="s">
        <v>1</v>
      </c>
      <c r="L224" s="34"/>
      <c r="M224" s="157" t="s">
        <v>1</v>
      </c>
      <c r="N224" s="158" t="s">
        <v>40</v>
      </c>
      <c r="O224" s="59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1" t="s">
        <v>141</v>
      </c>
      <c r="AT224" s="161" t="s">
        <v>137</v>
      </c>
      <c r="AU224" s="161" t="s">
        <v>83</v>
      </c>
      <c r="AY224" s="18" t="s">
        <v>134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8" t="s">
        <v>81</v>
      </c>
      <c r="BK224" s="162">
        <f>ROUND(I224*H224,2)</f>
        <v>0</v>
      </c>
      <c r="BL224" s="18" t="s">
        <v>141</v>
      </c>
      <c r="BM224" s="161" t="s">
        <v>651</v>
      </c>
    </row>
    <row r="225" spans="1:65" s="2" customFormat="1" ht="19.5">
      <c r="A225" s="33"/>
      <c r="B225" s="34"/>
      <c r="C225" s="33"/>
      <c r="D225" s="163" t="s">
        <v>143</v>
      </c>
      <c r="E225" s="33"/>
      <c r="F225" s="164" t="s">
        <v>652</v>
      </c>
      <c r="G225" s="33"/>
      <c r="H225" s="33"/>
      <c r="I225" s="165"/>
      <c r="J225" s="33"/>
      <c r="K225" s="33"/>
      <c r="L225" s="34"/>
      <c r="M225" s="166"/>
      <c r="N225" s="167"/>
      <c r="O225" s="59"/>
      <c r="P225" s="59"/>
      <c r="Q225" s="59"/>
      <c r="R225" s="59"/>
      <c r="S225" s="59"/>
      <c r="T225" s="60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143</v>
      </c>
      <c r="AU225" s="18" t="s">
        <v>83</v>
      </c>
    </row>
    <row r="226" spans="1:65" s="2" customFormat="1" ht="21.75" customHeight="1">
      <c r="A226" s="33"/>
      <c r="B226" s="149"/>
      <c r="C226" s="150" t="s">
        <v>448</v>
      </c>
      <c r="D226" s="150" t="s">
        <v>137</v>
      </c>
      <c r="E226" s="151" t="s">
        <v>653</v>
      </c>
      <c r="F226" s="152" t="s">
        <v>654</v>
      </c>
      <c r="G226" s="153" t="s">
        <v>140</v>
      </c>
      <c r="H226" s="154">
        <v>1</v>
      </c>
      <c r="I226" s="155"/>
      <c r="J226" s="156">
        <f>ROUND(I226*H226,2)</f>
        <v>0</v>
      </c>
      <c r="K226" s="152" t="s">
        <v>1</v>
      </c>
      <c r="L226" s="34"/>
      <c r="M226" s="157" t="s">
        <v>1</v>
      </c>
      <c r="N226" s="158" t="s">
        <v>40</v>
      </c>
      <c r="O226" s="59"/>
      <c r="P226" s="159">
        <f>O226*H226</f>
        <v>0</v>
      </c>
      <c r="Q226" s="159">
        <v>0</v>
      </c>
      <c r="R226" s="159">
        <f>Q226*H226</f>
        <v>0</v>
      </c>
      <c r="S226" s="159">
        <v>0</v>
      </c>
      <c r="T226" s="16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1" t="s">
        <v>141</v>
      </c>
      <c r="AT226" s="161" t="s">
        <v>137</v>
      </c>
      <c r="AU226" s="161" t="s">
        <v>83</v>
      </c>
      <c r="AY226" s="18" t="s">
        <v>134</v>
      </c>
      <c r="BE226" s="162">
        <f>IF(N226="základní",J226,0)</f>
        <v>0</v>
      </c>
      <c r="BF226" s="162">
        <f>IF(N226="snížená",J226,0)</f>
        <v>0</v>
      </c>
      <c r="BG226" s="162">
        <f>IF(N226="zákl. přenesená",J226,0)</f>
        <v>0</v>
      </c>
      <c r="BH226" s="162">
        <f>IF(N226="sníž. přenesená",J226,0)</f>
        <v>0</v>
      </c>
      <c r="BI226" s="162">
        <f>IF(N226="nulová",J226,0)</f>
        <v>0</v>
      </c>
      <c r="BJ226" s="18" t="s">
        <v>81</v>
      </c>
      <c r="BK226" s="162">
        <f>ROUND(I226*H226,2)</f>
        <v>0</v>
      </c>
      <c r="BL226" s="18" t="s">
        <v>141</v>
      </c>
      <c r="BM226" s="161" t="s">
        <v>655</v>
      </c>
    </row>
    <row r="227" spans="1:65" s="2" customFormat="1">
      <c r="A227" s="33"/>
      <c r="B227" s="34"/>
      <c r="C227" s="33"/>
      <c r="D227" s="163" t="s">
        <v>143</v>
      </c>
      <c r="E227" s="33"/>
      <c r="F227" s="164" t="s">
        <v>656</v>
      </c>
      <c r="G227" s="33"/>
      <c r="H227" s="33"/>
      <c r="I227" s="165"/>
      <c r="J227" s="33"/>
      <c r="K227" s="33"/>
      <c r="L227" s="34"/>
      <c r="M227" s="166"/>
      <c r="N227" s="167"/>
      <c r="O227" s="59"/>
      <c r="P227" s="59"/>
      <c r="Q227" s="59"/>
      <c r="R227" s="59"/>
      <c r="S227" s="59"/>
      <c r="T227" s="60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143</v>
      </c>
      <c r="AU227" s="18" t="s">
        <v>83</v>
      </c>
    </row>
    <row r="228" spans="1:65" s="2" customFormat="1" ht="24.2" customHeight="1">
      <c r="A228" s="33"/>
      <c r="B228" s="149"/>
      <c r="C228" s="150" t="s">
        <v>452</v>
      </c>
      <c r="D228" s="150" t="s">
        <v>137</v>
      </c>
      <c r="E228" s="151" t="s">
        <v>657</v>
      </c>
      <c r="F228" s="152" t="s">
        <v>658</v>
      </c>
      <c r="G228" s="153" t="s">
        <v>140</v>
      </c>
      <c r="H228" s="154">
        <v>1</v>
      </c>
      <c r="I228" s="155"/>
      <c r="J228" s="156">
        <f>ROUND(I228*H228,2)</f>
        <v>0</v>
      </c>
      <c r="K228" s="152" t="s">
        <v>1</v>
      </c>
      <c r="L228" s="34"/>
      <c r="M228" s="157" t="s">
        <v>1</v>
      </c>
      <c r="N228" s="158" t="s">
        <v>40</v>
      </c>
      <c r="O228" s="59"/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1" t="s">
        <v>141</v>
      </c>
      <c r="AT228" s="161" t="s">
        <v>137</v>
      </c>
      <c r="AU228" s="161" t="s">
        <v>83</v>
      </c>
      <c r="AY228" s="18" t="s">
        <v>134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8" t="s">
        <v>81</v>
      </c>
      <c r="BK228" s="162">
        <f>ROUND(I228*H228,2)</f>
        <v>0</v>
      </c>
      <c r="BL228" s="18" t="s">
        <v>141</v>
      </c>
      <c r="BM228" s="161" t="s">
        <v>659</v>
      </c>
    </row>
    <row r="229" spans="1:65" s="2" customFormat="1">
      <c r="A229" s="33"/>
      <c r="B229" s="34"/>
      <c r="C229" s="33"/>
      <c r="D229" s="163" t="s">
        <v>143</v>
      </c>
      <c r="E229" s="33"/>
      <c r="F229" s="164" t="s">
        <v>660</v>
      </c>
      <c r="G229" s="33"/>
      <c r="H229" s="33"/>
      <c r="I229" s="165"/>
      <c r="J229" s="33"/>
      <c r="K229" s="33"/>
      <c r="L229" s="34"/>
      <c r="M229" s="166"/>
      <c r="N229" s="167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143</v>
      </c>
      <c r="AU229" s="18" t="s">
        <v>83</v>
      </c>
    </row>
    <row r="230" spans="1:65" s="2" customFormat="1" ht="24.2" customHeight="1">
      <c r="A230" s="33"/>
      <c r="B230" s="149"/>
      <c r="C230" s="150" t="s">
        <v>458</v>
      </c>
      <c r="D230" s="150" t="s">
        <v>137</v>
      </c>
      <c r="E230" s="151" t="s">
        <v>661</v>
      </c>
      <c r="F230" s="152" t="s">
        <v>662</v>
      </c>
      <c r="G230" s="153" t="s">
        <v>140</v>
      </c>
      <c r="H230" s="154">
        <v>2</v>
      </c>
      <c r="I230" s="155"/>
      <c r="J230" s="156">
        <f>ROUND(I230*H230,2)</f>
        <v>0</v>
      </c>
      <c r="K230" s="152" t="s">
        <v>1</v>
      </c>
      <c r="L230" s="34"/>
      <c r="M230" s="157" t="s">
        <v>1</v>
      </c>
      <c r="N230" s="158" t="s">
        <v>40</v>
      </c>
      <c r="O230" s="59"/>
      <c r="P230" s="159">
        <f>O230*H230</f>
        <v>0</v>
      </c>
      <c r="Q230" s="159">
        <v>0</v>
      </c>
      <c r="R230" s="159">
        <f>Q230*H230</f>
        <v>0</v>
      </c>
      <c r="S230" s="159">
        <v>0</v>
      </c>
      <c r="T230" s="160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1" t="s">
        <v>141</v>
      </c>
      <c r="AT230" s="161" t="s">
        <v>137</v>
      </c>
      <c r="AU230" s="161" t="s">
        <v>83</v>
      </c>
      <c r="AY230" s="18" t="s">
        <v>134</v>
      </c>
      <c r="BE230" s="162">
        <f>IF(N230="základní",J230,0)</f>
        <v>0</v>
      </c>
      <c r="BF230" s="162">
        <f>IF(N230="snížená",J230,0)</f>
        <v>0</v>
      </c>
      <c r="BG230" s="162">
        <f>IF(N230="zákl. přenesená",J230,0)</f>
        <v>0</v>
      </c>
      <c r="BH230" s="162">
        <f>IF(N230="sníž. přenesená",J230,0)</f>
        <v>0</v>
      </c>
      <c r="BI230" s="162">
        <f>IF(N230="nulová",J230,0)</f>
        <v>0</v>
      </c>
      <c r="BJ230" s="18" t="s">
        <v>81</v>
      </c>
      <c r="BK230" s="162">
        <f>ROUND(I230*H230,2)</f>
        <v>0</v>
      </c>
      <c r="BL230" s="18" t="s">
        <v>141</v>
      </c>
      <c r="BM230" s="161" t="s">
        <v>663</v>
      </c>
    </row>
    <row r="231" spans="1:65" s="2" customFormat="1">
      <c r="A231" s="33"/>
      <c r="B231" s="34"/>
      <c r="C231" s="33"/>
      <c r="D231" s="163" t="s">
        <v>143</v>
      </c>
      <c r="E231" s="33"/>
      <c r="F231" s="164" t="s">
        <v>664</v>
      </c>
      <c r="G231" s="33"/>
      <c r="H231" s="33"/>
      <c r="I231" s="165"/>
      <c r="J231" s="33"/>
      <c r="K231" s="33"/>
      <c r="L231" s="34"/>
      <c r="M231" s="166"/>
      <c r="N231" s="167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143</v>
      </c>
      <c r="AU231" s="18" t="s">
        <v>83</v>
      </c>
    </row>
    <row r="232" spans="1:65" s="2" customFormat="1" ht="24.2" customHeight="1">
      <c r="A232" s="33"/>
      <c r="B232" s="149"/>
      <c r="C232" s="150" t="s">
        <v>373</v>
      </c>
      <c r="D232" s="150" t="s">
        <v>137</v>
      </c>
      <c r="E232" s="151" t="s">
        <v>665</v>
      </c>
      <c r="F232" s="152" t="s">
        <v>666</v>
      </c>
      <c r="G232" s="153" t="s">
        <v>140</v>
      </c>
      <c r="H232" s="154">
        <v>40</v>
      </c>
      <c r="I232" s="155"/>
      <c r="J232" s="156">
        <f>ROUND(I232*H232,2)</f>
        <v>0</v>
      </c>
      <c r="K232" s="152" t="s">
        <v>1</v>
      </c>
      <c r="L232" s="34"/>
      <c r="M232" s="157" t="s">
        <v>1</v>
      </c>
      <c r="N232" s="158" t="s">
        <v>40</v>
      </c>
      <c r="O232" s="59"/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1" t="s">
        <v>141</v>
      </c>
      <c r="AT232" s="161" t="s">
        <v>137</v>
      </c>
      <c r="AU232" s="161" t="s">
        <v>83</v>
      </c>
      <c r="AY232" s="18" t="s">
        <v>134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8" t="s">
        <v>81</v>
      </c>
      <c r="BK232" s="162">
        <f>ROUND(I232*H232,2)</f>
        <v>0</v>
      </c>
      <c r="BL232" s="18" t="s">
        <v>141</v>
      </c>
      <c r="BM232" s="161" t="s">
        <v>667</v>
      </c>
    </row>
    <row r="233" spans="1:65" s="2" customFormat="1">
      <c r="A233" s="33"/>
      <c r="B233" s="34"/>
      <c r="C233" s="33"/>
      <c r="D233" s="163" t="s">
        <v>143</v>
      </c>
      <c r="E233" s="33"/>
      <c r="F233" s="164" t="s">
        <v>668</v>
      </c>
      <c r="G233" s="33"/>
      <c r="H233" s="33"/>
      <c r="I233" s="165"/>
      <c r="J233" s="33"/>
      <c r="K233" s="33"/>
      <c r="L233" s="34"/>
      <c r="M233" s="166"/>
      <c r="N233" s="167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143</v>
      </c>
      <c r="AU233" s="18" t="s">
        <v>83</v>
      </c>
    </row>
    <row r="234" spans="1:65" s="2" customFormat="1" ht="16.5" customHeight="1">
      <c r="A234" s="33"/>
      <c r="B234" s="149"/>
      <c r="C234" s="150" t="s">
        <v>471</v>
      </c>
      <c r="D234" s="150" t="s">
        <v>137</v>
      </c>
      <c r="E234" s="151" t="s">
        <v>669</v>
      </c>
      <c r="F234" s="152" t="s">
        <v>670</v>
      </c>
      <c r="G234" s="153" t="s">
        <v>140</v>
      </c>
      <c r="H234" s="154">
        <v>4</v>
      </c>
      <c r="I234" s="155"/>
      <c r="J234" s="156">
        <f>ROUND(I234*H234,2)</f>
        <v>0</v>
      </c>
      <c r="K234" s="152" t="s">
        <v>1</v>
      </c>
      <c r="L234" s="34"/>
      <c r="M234" s="157" t="s">
        <v>1</v>
      </c>
      <c r="N234" s="158" t="s">
        <v>40</v>
      </c>
      <c r="O234" s="59"/>
      <c r="P234" s="159">
        <f>O234*H234</f>
        <v>0</v>
      </c>
      <c r="Q234" s="159">
        <v>0</v>
      </c>
      <c r="R234" s="159">
        <f>Q234*H234</f>
        <v>0</v>
      </c>
      <c r="S234" s="159">
        <v>0</v>
      </c>
      <c r="T234" s="160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1" t="s">
        <v>141</v>
      </c>
      <c r="AT234" s="161" t="s">
        <v>137</v>
      </c>
      <c r="AU234" s="161" t="s">
        <v>83</v>
      </c>
      <c r="AY234" s="18" t="s">
        <v>134</v>
      </c>
      <c r="BE234" s="162">
        <f>IF(N234="základní",J234,0)</f>
        <v>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18" t="s">
        <v>81</v>
      </c>
      <c r="BK234" s="162">
        <f>ROUND(I234*H234,2)</f>
        <v>0</v>
      </c>
      <c r="BL234" s="18" t="s">
        <v>141</v>
      </c>
      <c r="BM234" s="161" t="s">
        <v>671</v>
      </c>
    </row>
    <row r="235" spans="1:65" s="2" customFormat="1">
      <c r="A235" s="33"/>
      <c r="B235" s="34"/>
      <c r="C235" s="33"/>
      <c r="D235" s="163" t="s">
        <v>143</v>
      </c>
      <c r="E235" s="33"/>
      <c r="F235" s="164" t="s">
        <v>672</v>
      </c>
      <c r="G235" s="33"/>
      <c r="H235" s="33"/>
      <c r="I235" s="165"/>
      <c r="J235" s="33"/>
      <c r="K235" s="33"/>
      <c r="L235" s="34"/>
      <c r="M235" s="166"/>
      <c r="N235" s="167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143</v>
      </c>
      <c r="AU235" s="18" t="s">
        <v>83</v>
      </c>
    </row>
    <row r="236" spans="1:65" s="2" customFormat="1" ht="24.2" customHeight="1">
      <c r="A236" s="33"/>
      <c r="B236" s="149"/>
      <c r="C236" s="150" t="s">
        <v>570</v>
      </c>
      <c r="D236" s="150" t="s">
        <v>137</v>
      </c>
      <c r="E236" s="151" t="s">
        <v>673</v>
      </c>
      <c r="F236" s="152" t="s">
        <v>674</v>
      </c>
      <c r="G236" s="153" t="s">
        <v>140</v>
      </c>
      <c r="H236" s="154">
        <v>6</v>
      </c>
      <c r="I236" s="155"/>
      <c r="J236" s="156">
        <f>ROUND(I236*H236,2)</f>
        <v>0</v>
      </c>
      <c r="K236" s="152" t="s">
        <v>1</v>
      </c>
      <c r="L236" s="34"/>
      <c r="M236" s="157" t="s">
        <v>1</v>
      </c>
      <c r="N236" s="158" t="s">
        <v>40</v>
      </c>
      <c r="O236" s="59"/>
      <c r="P236" s="159">
        <f>O236*H236</f>
        <v>0</v>
      </c>
      <c r="Q236" s="159">
        <v>0</v>
      </c>
      <c r="R236" s="159">
        <f>Q236*H236</f>
        <v>0</v>
      </c>
      <c r="S236" s="159">
        <v>0</v>
      </c>
      <c r="T236" s="16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1" t="s">
        <v>141</v>
      </c>
      <c r="AT236" s="161" t="s">
        <v>137</v>
      </c>
      <c r="AU236" s="161" t="s">
        <v>83</v>
      </c>
      <c r="AY236" s="18" t="s">
        <v>134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8" t="s">
        <v>81</v>
      </c>
      <c r="BK236" s="162">
        <f>ROUND(I236*H236,2)</f>
        <v>0</v>
      </c>
      <c r="BL236" s="18" t="s">
        <v>141</v>
      </c>
      <c r="BM236" s="161" t="s">
        <v>675</v>
      </c>
    </row>
    <row r="237" spans="1:65" s="2" customFormat="1">
      <c r="A237" s="33"/>
      <c r="B237" s="34"/>
      <c r="C237" s="33"/>
      <c r="D237" s="163" t="s">
        <v>143</v>
      </c>
      <c r="E237" s="33"/>
      <c r="F237" s="164" t="s">
        <v>676</v>
      </c>
      <c r="G237" s="33"/>
      <c r="H237" s="33"/>
      <c r="I237" s="165"/>
      <c r="J237" s="33"/>
      <c r="K237" s="33"/>
      <c r="L237" s="34"/>
      <c r="M237" s="166"/>
      <c r="N237" s="167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143</v>
      </c>
      <c r="AU237" s="18" t="s">
        <v>83</v>
      </c>
    </row>
    <row r="238" spans="1:65" s="12" customFormat="1" ht="22.9" customHeight="1">
      <c r="B238" s="136"/>
      <c r="D238" s="137" t="s">
        <v>74</v>
      </c>
      <c r="E238" s="147" t="s">
        <v>677</v>
      </c>
      <c r="F238" s="147" t="s">
        <v>678</v>
      </c>
      <c r="I238" s="139"/>
      <c r="J238" s="148">
        <f>BK238</f>
        <v>0</v>
      </c>
      <c r="L238" s="136"/>
      <c r="M238" s="141"/>
      <c r="N238" s="142"/>
      <c r="O238" s="142"/>
      <c r="P238" s="143">
        <f>SUM(P239:P266)</f>
        <v>0</v>
      </c>
      <c r="Q238" s="142"/>
      <c r="R238" s="143">
        <f>SUM(R239:R266)</f>
        <v>0</v>
      </c>
      <c r="S238" s="142"/>
      <c r="T238" s="144">
        <f>SUM(T239:T266)</f>
        <v>0</v>
      </c>
      <c r="AR238" s="137" t="s">
        <v>81</v>
      </c>
      <c r="AT238" s="145" t="s">
        <v>74</v>
      </c>
      <c r="AU238" s="145" t="s">
        <v>81</v>
      </c>
      <c r="AY238" s="137" t="s">
        <v>134</v>
      </c>
      <c r="BK238" s="146">
        <f>SUM(BK239:BK266)</f>
        <v>0</v>
      </c>
    </row>
    <row r="239" spans="1:65" s="2" customFormat="1" ht="16.5" customHeight="1">
      <c r="A239" s="33"/>
      <c r="B239" s="149"/>
      <c r="C239" s="150" t="s">
        <v>679</v>
      </c>
      <c r="D239" s="150" t="s">
        <v>137</v>
      </c>
      <c r="E239" s="151" t="s">
        <v>680</v>
      </c>
      <c r="F239" s="152" t="s">
        <v>681</v>
      </c>
      <c r="G239" s="153" t="s">
        <v>149</v>
      </c>
      <c r="H239" s="154">
        <v>1</v>
      </c>
      <c r="I239" s="155"/>
      <c r="J239" s="156">
        <f>ROUND(I239*H239,2)</f>
        <v>0</v>
      </c>
      <c r="K239" s="152" t="s">
        <v>1</v>
      </c>
      <c r="L239" s="34"/>
      <c r="M239" s="157" t="s">
        <v>1</v>
      </c>
      <c r="N239" s="158" t="s">
        <v>40</v>
      </c>
      <c r="O239" s="59"/>
      <c r="P239" s="159">
        <f>O239*H239</f>
        <v>0</v>
      </c>
      <c r="Q239" s="159">
        <v>0</v>
      </c>
      <c r="R239" s="159">
        <f>Q239*H239</f>
        <v>0</v>
      </c>
      <c r="S239" s="159">
        <v>0</v>
      </c>
      <c r="T239" s="16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1" t="s">
        <v>141</v>
      </c>
      <c r="AT239" s="161" t="s">
        <v>137</v>
      </c>
      <c r="AU239" s="161" t="s">
        <v>83</v>
      </c>
      <c r="AY239" s="18" t="s">
        <v>134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8" t="s">
        <v>81</v>
      </c>
      <c r="BK239" s="162">
        <f>ROUND(I239*H239,2)</f>
        <v>0</v>
      </c>
      <c r="BL239" s="18" t="s">
        <v>141</v>
      </c>
      <c r="BM239" s="161" t="s">
        <v>682</v>
      </c>
    </row>
    <row r="240" spans="1:65" s="2" customFormat="1">
      <c r="A240" s="33"/>
      <c r="B240" s="34"/>
      <c r="C240" s="33"/>
      <c r="D240" s="163" t="s">
        <v>143</v>
      </c>
      <c r="E240" s="33"/>
      <c r="F240" s="164" t="s">
        <v>683</v>
      </c>
      <c r="G240" s="33"/>
      <c r="H240" s="33"/>
      <c r="I240" s="165"/>
      <c r="J240" s="33"/>
      <c r="K240" s="33"/>
      <c r="L240" s="34"/>
      <c r="M240" s="166"/>
      <c r="N240" s="167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143</v>
      </c>
      <c r="AU240" s="18" t="s">
        <v>83</v>
      </c>
    </row>
    <row r="241" spans="1:65" s="2" customFormat="1" ht="24.2" customHeight="1">
      <c r="A241" s="33"/>
      <c r="B241" s="149"/>
      <c r="C241" s="150" t="s">
        <v>574</v>
      </c>
      <c r="D241" s="150" t="s">
        <v>137</v>
      </c>
      <c r="E241" s="151" t="s">
        <v>684</v>
      </c>
      <c r="F241" s="152" t="s">
        <v>685</v>
      </c>
      <c r="G241" s="153" t="s">
        <v>324</v>
      </c>
      <c r="H241" s="154">
        <v>483</v>
      </c>
      <c r="I241" s="155"/>
      <c r="J241" s="156">
        <f>ROUND(I241*H241,2)</f>
        <v>0</v>
      </c>
      <c r="K241" s="152" t="s">
        <v>1</v>
      </c>
      <c r="L241" s="34"/>
      <c r="M241" s="157" t="s">
        <v>1</v>
      </c>
      <c r="N241" s="158" t="s">
        <v>40</v>
      </c>
      <c r="O241" s="59"/>
      <c r="P241" s="159">
        <f>O241*H241</f>
        <v>0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1" t="s">
        <v>141</v>
      </c>
      <c r="AT241" s="161" t="s">
        <v>137</v>
      </c>
      <c r="AU241" s="161" t="s">
        <v>83</v>
      </c>
      <c r="AY241" s="18" t="s">
        <v>134</v>
      </c>
      <c r="BE241" s="162">
        <f>IF(N241="základní",J241,0)</f>
        <v>0</v>
      </c>
      <c r="BF241" s="162">
        <f>IF(N241="snížená",J241,0)</f>
        <v>0</v>
      </c>
      <c r="BG241" s="162">
        <f>IF(N241="zákl. přenesená",J241,0)</f>
        <v>0</v>
      </c>
      <c r="BH241" s="162">
        <f>IF(N241="sníž. přenesená",J241,0)</f>
        <v>0</v>
      </c>
      <c r="BI241" s="162">
        <f>IF(N241="nulová",J241,0)</f>
        <v>0</v>
      </c>
      <c r="BJ241" s="18" t="s">
        <v>81</v>
      </c>
      <c r="BK241" s="162">
        <f>ROUND(I241*H241,2)</f>
        <v>0</v>
      </c>
      <c r="BL241" s="18" t="s">
        <v>141</v>
      </c>
      <c r="BM241" s="161" t="s">
        <v>686</v>
      </c>
    </row>
    <row r="242" spans="1:65" s="2" customFormat="1" ht="19.5">
      <c r="A242" s="33"/>
      <c r="B242" s="34"/>
      <c r="C242" s="33"/>
      <c r="D242" s="163" t="s">
        <v>143</v>
      </c>
      <c r="E242" s="33"/>
      <c r="F242" s="164" t="s">
        <v>687</v>
      </c>
      <c r="G242" s="33"/>
      <c r="H242" s="33"/>
      <c r="I242" s="165"/>
      <c r="J242" s="33"/>
      <c r="K242" s="33"/>
      <c r="L242" s="34"/>
      <c r="M242" s="166"/>
      <c r="N242" s="167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143</v>
      </c>
      <c r="AU242" s="18" t="s">
        <v>83</v>
      </c>
    </row>
    <row r="243" spans="1:65" s="2" customFormat="1" ht="24.2" customHeight="1">
      <c r="A243" s="33"/>
      <c r="B243" s="149"/>
      <c r="C243" s="150" t="s">
        <v>688</v>
      </c>
      <c r="D243" s="150" t="s">
        <v>137</v>
      </c>
      <c r="E243" s="151" t="s">
        <v>689</v>
      </c>
      <c r="F243" s="152" t="s">
        <v>690</v>
      </c>
      <c r="G243" s="153" t="s">
        <v>324</v>
      </c>
      <c r="H243" s="154">
        <v>400</v>
      </c>
      <c r="I243" s="155"/>
      <c r="J243" s="156">
        <f>ROUND(I243*H243,2)</f>
        <v>0</v>
      </c>
      <c r="K243" s="152" t="s">
        <v>1</v>
      </c>
      <c r="L243" s="34"/>
      <c r="M243" s="157" t="s">
        <v>1</v>
      </c>
      <c r="N243" s="158" t="s">
        <v>40</v>
      </c>
      <c r="O243" s="59"/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1" t="s">
        <v>141</v>
      </c>
      <c r="AT243" s="161" t="s">
        <v>137</v>
      </c>
      <c r="AU243" s="161" t="s">
        <v>83</v>
      </c>
      <c r="AY243" s="18" t="s">
        <v>134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8" t="s">
        <v>81</v>
      </c>
      <c r="BK243" s="162">
        <f>ROUND(I243*H243,2)</f>
        <v>0</v>
      </c>
      <c r="BL243" s="18" t="s">
        <v>141</v>
      </c>
      <c r="BM243" s="161" t="s">
        <v>691</v>
      </c>
    </row>
    <row r="244" spans="1:65" s="2" customFormat="1" ht="19.5">
      <c r="A244" s="33"/>
      <c r="B244" s="34"/>
      <c r="C244" s="33"/>
      <c r="D244" s="163" t="s">
        <v>143</v>
      </c>
      <c r="E244" s="33"/>
      <c r="F244" s="164" t="s">
        <v>692</v>
      </c>
      <c r="G244" s="33"/>
      <c r="H244" s="33"/>
      <c r="I244" s="165"/>
      <c r="J244" s="33"/>
      <c r="K244" s="33"/>
      <c r="L244" s="34"/>
      <c r="M244" s="166"/>
      <c r="N244" s="167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143</v>
      </c>
      <c r="AU244" s="18" t="s">
        <v>83</v>
      </c>
    </row>
    <row r="245" spans="1:65" s="2" customFormat="1" ht="24.2" customHeight="1">
      <c r="A245" s="33"/>
      <c r="B245" s="149"/>
      <c r="C245" s="150" t="s">
        <v>578</v>
      </c>
      <c r="D245" s="150" t="s">
        <v>137</v>
      </c>
      <c r="E245" s="151" t="s">
        <v>693</v>
      </c>
      <c r="F245" s="152" t="s">
        <v>694</v>
      </c>
      <c r="G245" s="153" t="s">
        <v>324</v>
      </c>
      <c r="H245" s="154">
        <v>100</v>
      </c>
      <c r="I245" s="155"/>
      <c r="J245" s="156">
        <f>ROUND(I245*H245,2)</f>
        <v>0</v>
      </c>
      <c r="K245" s="152" t="s">
        <v>1</v>
      </c>
      <c r="L245" s="34"/>
      <c r="M245" s="157" t="s">
        <v>1</v>
      </c>
      <c r="N245" s="158" t="s">
        <v>40</v>
      </c>
      <c r="O245" s="59"/>
      <c r="P245" s="159">
        <f>O245*H245</f>
        <v>0</v>
      </c>
      <c r="Q245" s="159">
        <v>0</v>
      </c>
      <c r="R245" s="159">
        <f>Q245*H245</f>
        <v>0</v>
      </c>
      <c r="S245" s="159">
        <v>0</v>
      </c>
      <c r="T245" s="16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1" t="s">
        <v>141</v>
      </c>
      <c r="AT245" s="161" t="s">
        <v>137</v>
      </c>
      <c r="AU245" s="161" t="s">
        <v>83</v>
      </c>
      <c r="AY245" s="18" t="s">
        <v>134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8" t="s">
        <v>81</v>
      </c>
      <c r="BK245" s="162">
        <f>ROUND(I245*H245,2)</f>
        <v>0</v>
      </c>
      <c r="BL245" s="18" t="s">
        <v>141</v>
      </c>
      <c r="BM245" s="161" t="s">
        <v>695</v>
      </c>
    </row>
    <row r="246" spans="1:65" s="2" customFormat="1" ht="19.5">
      <c r="A246" s="33"/>
      <c r="B246" s="34"/>
      <c r="C246" s="33"/>
      <c r="D246" s="163" t="s">
        <v>143</v>
      </c>
      <c r="E246" s="33"/>
      <c r="F246" s="164" t="s">
        <v>696</v>
      </c>
      <c r="G246" s="33"/>
      <c r="H246" s="33"/>
      <c r="I246" s="165"/>
      <c r="J246" s="33"/>
      <c r="K246" s="33"/>
      <c r="L246" s="34"/>
      <c r="M246" s="166"/>
      <c r="N246" s="167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143</v>
      </c>
      <c r="AU246" s="18" t="s">
        <v>83</v>
      </c>
    </row>
    <row r="247" spans="1:65" s="2" customFormat="1" ht="24.2" customHeight="1">
      <c r="A247" s="33"/>
      <c r="B247" s="149"/>
      <c r="C247" s="150" t="s">
        <v>697</v>
      </c>
      <c r="D247" s="150" t="s">
        <v>137</v>
      </c>
      <c r="E247" s="151" t="s">
        <v>698</v>
      </c>
      <c r="F247" s="152" t="s">
        <v>699</v>
      </c>
      <c r="G247" s="153" t="s">
        <v>140</v>
      </c>
      <c r="H247" s="154">
        <v>32</v>
      </c>
      <c r="I247" s="155"/>
      <c r="J247" s="156">
        <f>ROUND(I247*H247,2)</f>
        <v>0</v>
      </c>
      <c r="K247" s="152" t="s">
        <v>1</v>
      </c>
      <c r="L247" s="34"/>
      <c r="M247" s="157" t="s">
        <v>1</v>
      </c>
      <c r="N247" s="158" t="s">
        <v>40</v>
      </c>
      <c r="O247" s="59"/>
      <c r="P247" s="159">
        <f>O247*H247</f>
        <v>0</v>
      </c>
      <c r="Q247" s="159">
        <v>0</v>
      </c>
      <c r="R247" s="159">
        <f>Q247*H247</f>
        <v>0</v>
      </c>
      <c r="S247" s="159">
        <v>0</v>
      </c>
      <c r="T247" s="160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1" t="s">
        <v>141</v>
      </c>
      <c r="AT247" s="161" t="s">
        <v>137</v>
      </c>
      <c r="AU247" s="161" t="s">
        <v>83</v>
      </c>
      <c r="AY247" s="18" t="s">
        <v>134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8" t="s">
        <v>81</v>
      </c>
      <c r="BK247" s="162">
        <f>ROUND(I247*H247,2)</f>
        <v>0</v>
      </c>
      <c r="BL247" s="18" t="s">
        <v>141</v>
      </c>
      <c r="BM247" s="161" t="s">
        <v>700</v>
      </c>
    </row>
    <row r="248" spans="1:65" s="2" customFormat="1" ht="19.5">
      <c r="A248" s="33"/>
      <c r="B248" s="34"/>
      <c r="C248" s="33"/>
      <c r="D248" s="163" t="s">
        <v>143</v>
      </c>
      <c r="E248" s="33"/>
      <c r="F248" s="164" t="s">
        <v>701</v>
      </c>
      <c r="G248" s="33"/>
      <c r="H248" s="33"/>
      <c r="I248" s="165"/>
      <c r="J248" s="33"/>
      <c r="K248" s="33"/>
      <c r="L248" s="34"/>
      <c r="M248" s="166"/>
      <c r="N248" s="167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143</v>
      </c>
      <c r="AU248" s="18" t="s">
        <v>83</v>
      </c>
    </row>
    <row r="249" spans="1:65" s="2" customFormat="1" ht="24.2" customHeight="1">
      <c r="A249" s="33"/>
      <c r="B249" s="149"/>
      <c r="C249" s="150" t="s">
        <v>582</v>
      </c>
      <c r="D249" s="150" t="s">
        <v>137</v>
      </c>
      <c r="E249" s="151" t="s">
        <v>702</v>
      </c>
      <c r="F249" s="152" t="s">
        <v>703</v>
      </c>
      <c r="G249" s="153" t="s">
        <v>140</v>
      </c>
      <c r="H249" s="154">
        <v>10</v>
      </c>
      <c r="I249" s="155"/>
      <c r="J249" s="156">
        <f>ROUND(I249*H249,2)</f>
        <v>0</v>
      </c>
      <c r="K249" s="152" t="s">
        <v>1</v>
      </c>
      <c r="L249" s="34"/>
      <c r="M249" s="157" t="s">
        <v>1</v>
      </c>
      <c r="N249" s="158" t="s">
        <v>40</v>
      </c>
      <c r="O249" s="59"/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1" t="s">
        <v>141</v>
      </c>
      <c r="AT249" s="161" t="s">
        <v>137</v>
      </c>
      <c r="AU249" s="161" t="s">
        <v>83</v>
      </c>
      <c r="AY249" s="18" t="s">
        <v>134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18" t="s">
        <v>81</v>
      </c>
      <c r="BK249" s="162">
        <f>ROUND(I249*H249,2)</f>
        <v>0</v>
      </c>
      <c r="BL249" s="18" t="s">
        <v>141</v>
      </c>
      <c r="BM249" s="161" t="s">
        <v>704</v>
      </c>
    </row>
    <row r="250" spans="1:65" s="2" customFormat="1" ht="19.5">
      <c r="A250" s="33"/>
      <c r="B250" s="34"/>
      <c r="C250" s="33"/>
      <c r="D250" s="163" t="s">
        <v>143</v>
      </c>
      <c r="E250" s="33"/>
      <c r="F250" s="164" t="s">
        <v>705</v>
      </c>
      <c r="G250" s="33"/>
      <c r="H250" s="33"/>
      <c r="I250" s="165"/>
      <c r="J250" s="33"/>
      <c r="K250" s="33"/>
      <c r="L250" s="34"/>
      <c r="M250" s="166"/>
      <c r="N250" s="167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143</v>
      </c>
      <c r="AU250" s="18" t="s">
        <v>83</v>
      </c>
    </row>
    <row r="251" spans="1:65" s="2" customFormat="1" ht="24.2" customHeight="1">
      <c r="A251" s="33"/>
      <c r="B251" s="149"/>
      <c r="C251" s="150" t="s">
        <v>706</v>
      </c>
      <c r="D251" s="150" t="s">
        <v>137</v>
      </c>
      <c r="E251" s="151" t="s">
        <v>707</v>
      </c>
      <c r="F251" s="152" t="s">
        <v>708</v>
      </c>
      <c r="G251" s="153" t="s">
        <v>140</v>
      </c>
      <c r="H251" s="154">
        <v>170</v>
      </c>
      <c r="I251" s="155"/>
      <c r="J251" s="156">
        <f>ROUND(I251*H251,2)</f>
        <v>0</v>
      </c>
      <c r="K251" s="152" t="s">
        <v>1</v>
      </c>
      <c r="L251" s="34"/>
      <c r="M251" s="157" t="s">
        <v>1</v>
      </c>
      <c r="N251" s="158" t="s">
        <v>40</v>
      </c>
      <c r="O251" s="59"/>
      <c r="P251" s="159">
        <f>O251*H251</f>
        <v>0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1" t="s">
        <v>141</v>
      </c>
      <c r="AT251" s="161" t="s">
        <v>137</v>
      </c>
      <c r="AU251" s="161" t="s">
        <v>83</v>
      </c>
      <c r="AY251" s="18" t="s">
        <v>134</v>
      </c>
      <c r="BE251" s="162">
        <f>IF(N251="základní",J251,0)</f>
        <v>0</v>
      </c>
      <c r="BF251" s="162">
        <f>IF(N251="snížená",J251,0)</f>
        <v>0</v>
      </c>
      <c r="BG251" s="162">
        <f>IF(N251="zákl. přenesená",J251,0)</f>
        <v>0</v>
      </c>
      <c r="BH251" s="162">
        <f>IF(N251="sníž. přenesená",J251,0)</f>
        <v>0</v>
      </c>
      <c r="BI251" s="162">
        <f>IF(N251="nulová",J251,0)</f>
        <v>0</v>
      </c>
      <c r="BJ251" s="18" t="s">
        <v>81</v>
      </c>
      <c r="BK251" s="162">
        <f>ROUND(I251*H251,2)</f>
        <v>0</v>
      </c>
      <c r="BL251" s="18" t="s">
        <v>141</v>
      </c>
      <c r="BM251" s="161" t="s">
        <v>709</v>
      </c>
    </row>
    <row r="252" spans="1:65" s="2" customFormat="1" ht="19.5">
      <c r="A252" s="33"/>
      <c r="B252" s="34"/>
      <c r="C252" s="33"/>
      <c r="D252" s="163" t="s">
        <v>143</v>
      </c>
      <c r="E252" s="33"/>
      <c r="F252" s="164" t="s">
        <v>710</v>
      </c>
      <c r="G252" s="33"/>
      <c r="H252" s="33"/>
      <c r="I252" s="165"/>
      <c r="J252" s="33"/>
      <c r="K252" s="33"/>
      <c r="L252" s="34"/>
      <c r="M252" s="166"/>
      <c r="N252" s="167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143</v>
      </c>
      <c r="AU252" s="18" t="s">
        <v>83</v>
      </c>
    </row>
    <row r="253" spans="1:65" s="2" customFormat="1" ht="33" customHeight="1">
      <c r="A253" s="33"/>
      <c r="B253" s="149"/>
      <c r="C253" s="150" t="s">
        <v>466</v>
      </c>
      <c r="D253" s="150" t="s">
        <v>137</v>
      </c>
      <c r="E253" s="151" t="s">
        <v>711</v>
      </c>
      <c r="F253" s="152" t="s">
        <v>712</v>
      </c>
      <c r="G253" s="153" t="s">
        <v>140</v>
      </c>
      <c r="H253" s="154">
        <v>3</v>
      </c>
      <c r="I253" s="155"/>
      <c r="J253" s="156">
        <f>ROUND(I253*H253,2)</f>
        <v>0</v>
      </c>
      <c r="K253" s="152" t="s">
        <v>1</v>
      </c>
      <c r="L253" s="34"/>
      <c r="M253" s="157" t="s">
        <v>1</v>
      </c>
      <c r="N253" s="158" t="s">
        <v>40</v>
      </c>
      <c r="O253" s="59"/>
      <c r="P253" s="159">
        <f>O253*H253</f>
        <v>0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1" t="s">
        <v>141</v>
      </c>
      <c r="AT253" s="161" t="s">
        <v>137</v>
      </c>
      <c r="AU253" s="161" t="s">
        <v>83</v>
      </c>
      <c r="AY253" s="18" t="s">
        <v>134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8" t="s">
        <v>81</v>
      </c>
      <c r="BK253" s="162">
        <f>ROUND(I253*H253,2)</f>
        <v>0</v>
      </c>
      <c r="BL253" s="18" t="s">
        <v>141</v>
      </c>
      <c r="BM253" s="161" t="s">
        <v>713</v>
      </c>
    </row>
    <row r="254" spans="1:65" s="2" customFormat="1" ht="19.5">
      <c r="A254" s="33"/>
      <c r="B254" s="34"/>
      <c r="C254" s="33"/>
      <c r="D254" s="163" t="s">
        <v>143</v>
      </c>
      <c r="E254" s="33"/>
      <c r="F254" s="164" t="s">
        <v>714</v>
      </c>
      <c r="G254" s="33"/>
      <c r="H254" s="33"/>
      <c r="I254" s="165"/>
      <c r="J254" s="33"/>
      <c r="K254" s="33"/>
      <c r="L254" s="34"/>
      <c r="M254" s="166"/>
      <c r="N254" s="167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143</v>
      </c>
      <c r="AU254" s="18" t="s">
        <v>83</v>
      </c>
    </row>
    <row r="255" spans="1:65" s="2" customFormat="1" ht="33" customHeight="1">
      <c r="A255" s="33"/>
      <c r="B255" s="149"/>
      <c r="C255" s="150" t="s">
        <v>715</v>
      </c>
      <c r="D255" s="150" t="s">
        <v>137</v>
      </c>
      <c r="E255" s="151" t="s">
        <v>716</v>
      </c>
      <c r="F255" s="152" t="s">
        <v>717</v>
      </c>
      <c r="G255" s="153" t="s">
        <v>140</v>
      </c>
      <c r="H255" s="154">
        <v>1</v>
      </c>
      <c r="I255" s="155"/>
      <c r="J255" s="156">
        <f>ROUND(I255*H255,2)</f>
        <v>0</v>
      </c>
      <c r="K255" s="152" t="s">
        <v>1</v>
      </c>
      <c r="L255" s="34"/>
      <c r="M255" s="157" t="s">
        <v>1</v>
      </c>
      <c r="N255" s="158" t="s">
        <v>40</v>
      </c>
      <c r="O255" s="59"/>
      <c r="P255" s="159">
        <f>O255*H255</f>
        <v>0</v>
      </c>
      <c r="Q255" s="159">
        <v>0</v>
      </c>
      <c r="R255" s="159">
        <f>Q255*H255</f>
        <v>0</v>
      </c>
      <c r="S255" s="159">
        <v>0</v>
      </c>
      <c r="T255" s="16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1" t="s">
        <v>141</v>
      </c>
      <c r="AT255" s="161" t="s">
        <v>137</v>
      </c>
      <c r="AU255" s="161" t="s">
        <v>83</v>
      </c>
      <c r="AY255" s="18" t="s">
        <v>134</v>
      </c>
      <c r="BE255" s="162">
        <f>IF(N255="základní",J255,0)</f>
        <v>0</v>
      </c>
      <c r="BF255" s="162">
        <f>IF(N255="snížená",J255,0)</f>
        <v>0</v>
      </c>
      <c r="BG255" s="162">
        <f>IF(N255="zákl. přenesená",J255,0)</f>
        <v>0</v>
      </c>
      <c r="BH255" s="162">
        <f>IF(N255="sníž. přenesená",J255,0)</f>
        <v>0</v>
      </c>
      <c r="BI255" s="162">
        <f>IF(N255="nulová",J255,0)</f>
        <v>0</v>
      </c>
      <c r="BJ255" s="18" t="s">
        <v>81</v>
      </c>
      <c r="BK255" s="162">
        <f>ROUND(I255*H255,2)</f>
        <v>0</v>
      </c>
      <c r="BL255" s="18" t="s">
        <v>141</v>
      </c>
      <c r="BM255" s="161" t="s">
        <v>718</v>
      </c>
    </row>
    <row r="256" spans="1:65" s="2" customFormat="1" ht="19.5">
      <c r="A256" s="33"/>
      <c r="B256" s="34"/>
      <c r="C256" s="33"/>
      <c r="D256" s="163" t="s">
        <v>143</v>
      </c>
      <c r="E256" s="33"/>
      <c r="F256" s="164" t="s">
        <v>719</v>
      </c>
      <c r="G256" s="33"/>
      <c r="H256" s="33"/>
      <c r="I256" s="165"/>
      <c r="J256" s="33"/>
      <c r="K256" s="33"/>
      <c r="L256" s="34"/>
      <c r="M256" s="166"/>
      <c r="N256" s="167"/>
      <c r="O256" s="59"/>
      <c r="P256" s="59"/>
      <c r="Q256" s="59"/>
      <c r="R256" s="59"/>
      <c r="S256" s="59"/>
      <c r="T256" s="6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143</v>
      </c>
      <c r="AU256" s="18" t="s">
        <v>83</v>
      </c>
    </row>
    <row r="257" spans="1:65" s="2" customFormat="1" ht="24.2" customHeight="1">
      <c r="A257" s="33"/>
      <c r="B257" s="149"/>
      <c r="C257" s="150" t="s">
        <v>589</v>
      </c>
      <c r="D257" s="150" t="s">
        <v>137</v>
      </c>
      <c r="E257" s="151" t="s">
        <v>720</v>
      </c>
      <c r="F257" s="152" t="s">
        <v>721</v>
      </c>
      <c r="G257" s="153" t="s">
        <v>324</v>
      </c>
      <c r="H257" s="154">
        <v>80</v>
      </c>
      <c r="I257" s="155"/>
      <c r="J257" s="156">
        <f>ROUND(I257*H257,2)</f>
        <v>0</v>
      </c>
      <c r="K257" s="152" t="s">
        <v>1</v>
      </c>
      <c r="L257" s="34"/>
      <c r="M257" s="157" t="s">
        <v>1</v>
      </c>
      <c r="N257" s="158" t="s">
        <v>40</v>
      </c>
      <c r="O257" s="59"/>
      <c r="P257" s="159">
        <f>O257*H257</f>
        <v>0</v>
      </c>
      <c r="Q257" s="159">
        <v>0</v>
      </c>
      <c r="R257" s="159">
        <f>Q257*H257</f>
        <v>0</v>
      </c>
      <c r="S257" s="159">
        <v>0</v>
      </c>
      <c r="T257" s="160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1" t="s">
        <v>141</v>
      </c>
      <c r="AT257" s="161" t="s">
        <v>137</v>
      </c>
      <c r="AU257" s="161" t="s">
        <v>83</v>
      </c>
      <c r="AY257" s="18" t="s">
        <v>134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8" t="s">
        <v>81</v>
      </c>
      <c r="BK257" s="162">
        <f>ROUND(I257*H257,2)</f>
        <v>0</v>
      </c>
      <c r="BL257" s="18" t="s">
        <v>141</v>
      </c>
      <c r="BM257" s="161" t="s">
        <v>722</v>
      </c>
    </row>
    <row r="258" spans="1:65" s="2" customFormat="1">
      <c r="A258" s="33"/>
      <c r="B258" s="34"/>
      <c r="C258" s="33"/>
      <c r="D258" s="163" t="s">
        <v>143</v>
      </c>
      <c r="E258" s="33"/>
      <c r="F258" s="164" t="s">
        <v>721</v>
      </c>
      <c r="G258" s="33"/>
      <c r="H258" s="33"/>
      <c r="I258" s="165"/>
      <c r="J258" s="33"/>
      <c r="K258" s="33"/>
      <c r="L258" s="34"/>
      <c r="M258" s="166"/>
      <c r="N258" s="167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143</v>
      </c>
      <c r="AU258" s="18" t="s">
        <v>83</v>
      </c>
    </row>
    <row r="259" spans="1:65" s="2" customFormat="1" ht="16.5" customHeight="1">
      <c r="A259" s="33"/>
      <c r="B259" s="149"/>
      <c r="C259" s="150" t="s">
        <v>723</v>
      </c>
      <c r="D259" s="150" t="s">
        <v>137</v>
      </c>
      <c r="E259" s="151" t="s">
        <v>724</v>
      </c>
      <c r="F259" s="152" t="s">
        <v>725</v>
      </c>
      <c r="G259" s="153" t="s">
        <v>212</v>
      </c>
      <c r="H259" s="154">
        <v>1</v>
      </c>
      <c r="I259" s="155"/>
      <c r="J259" s="156">
        <f>ROUND(I259*H259,2)</f>
        <v>0</v>
      </c>
      <c r="K259" s="152" t="s">
        <v>1</v>
      </c>
      <c r="L259" s="34"/>
      <c r="M259" s="157" t="s">
        <v>1</v>
      </c>
      <c r="N259" s="158" t="s">
        <v>40</v>
      </c>
      <c r="O259" s="59"/>
      <c r="P259" s="159">
        <f>O259*H259</f>
        <v>0</v>
      </c>
      <c r="Q259" s="159">
        <v>0</v>
      </c>
      <c r="R259" s="159">
        <f>Q259*H259</f>
        <v>0</v>
      </c>
      <c r="S259" s="159">
        <v>0</v>
      </c>
      <c r="T259" s="16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1" t="s">
        <v>141</v>
      </c>
      <c r="AT259" s="161" t="s">
        <v>137</v>
      </c>
      <c r="AU259" s="161" t="s">
        <v>83</v>
      </c>
      <c r="AY259" s="18" t="s">
        <v>134</v>
      </c>
      <c r="BE259" s="162">
        <f>IF(N259="základní",J259,0)</f>
        <v>0</v>
      </c>
      <c r="BF259" s="162">
        <f>IF(N259="snížená",J259,0)</f>
        <v>0</v>
      </c>
      <c r="BG259" s="162">
        <f>IF(N259="zákl. přenesená",J259,0)</f>
        <v>0</v>
      </c>
      <c r="BH259" s="162">
        <f>IF(N259="sníž. přenesená",J259,0)</f>
        <v>0</v>
      </c>
      <c r="BI259" s="162">
        <f>IF(N259="nulová",J259,0)</f>
        <v>0</v>
      </c>
      <c r="BJ259" s="18" t="s">
        <v>81</v>
      </c>
      <c r="BK259" s="162">
        <f>ROUND(I259*H259,2)</f>
        <v>0</v>
      </c>
      <c r="BL259" s="18" t="s">
        <v>141</v>
      </c>
      <c r="BM259" s="161" t="s">
        <v>726</v>
      </c>
    </row>
    <row r="260" spans="1:65" s="2" customFormat="1">
      <c r="A260" s="33"/>
      <c r="B260" s="34"/>
      <c r="C260" s="33"/>
      <c r="D260" s="163" t="s">
        <v>143</v>
      </c>
      <c r="E260" s="33"/>
      <c r="F260" s="164" t="s">
        <v>725</v>
      </c>
      <c r="G260" s="33"/>
      <c r="H260" s="33"/>
      <c r="I260" s="165"/>
      <c r="J260" s="33"/>
      <c r="K260" s="33"/>
      <c r="L260" s="34"/>
      <c r="M260" s="166"/>
      <c r="N260" s="167"/>
      <c r="O260" s="59"/>
      <c r="P260" s="59"/>
      <c r="Q260" s="59"/>
      <c r="R260" s="59"/>
      <c r="S260" s="59"/>
      <c r="T260" s="60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8" t="s">
        <v>143</v>
      </c>
      <c r="AU260" s="18" t="s">
        <v>83</v>
      </c>
    </row>
    <row r="261" spans="1:65" s="2" customFormat="1" ht="16.5" customHeight="1">
      <c r="A261" s="33"/>
      <c r="B261" s="149"/>
      <c r="C261" s="150" t="s">
        <v>727</v>
      </c>
      <c r="D261" s="150" t="s">
        <v>137</v>
      </c>
      <c r="E261" s="151" t="s">
        <v>728</v>
      </c>
      <c r="F261" s="152" t="s">
        <v>729</v>
      </c>
      <c r="G261" s="153" t="s">
        <v>212</v>
      </c>
      <c r="H261" s="154">
        <v>1</v>
      </c>
      <c r="I261" s="155"/>
      <c r="J261" s="156">
        <f>ROUND(I261*H261,2)</f>
        <v>0</v>
      </c>
      <c r="K261" s="152" t="s">
        <v>1</v>
      </c>
      <c r="L261" s="34"/>
      <c r="M261" s="157" t="s">
        <v>1</v>
      </c>
      <c r="N261" s="158" t="s">
        <v>40</v>
      </c>
      <c r="O261" s="59"/>
      <c r="P261" s="159">
        <f>O261*H261</f>
        <v>0</v>
      </c>
      <c r="Q261" s="159">
        <v>0</v>
      </c>
      <c r="R261" s="159">
        <f>Q261*H261</f>
        <v>0</v>
      </c>
      <c r="S261" s="159">
        <v>0</v>
      </c>
      <c r="T261" s="16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1" t="s">
        <v>141</v>
      </c>
      <c r="AT261" s="161" t="s">
        <v>137</v>
      </c>
      <c r="AU261" s="161" t="s">
        <v>83</v>
      </c>
      <c r="AY261" s="18" t="s">
        <v>134</v>
      </c>
      <c r="BE261" s="162">
        <f>IF(N261="základní",J261,0)</f>
        <v>0</v>
      </c>
      <c r="BF261" s="162">
        <f>IF(N261="snížená",J261,0)</f>
        <v>0</v>
      </c>
      <c r="BG261" s="162">
        <f>IF(N261="zákl. přenesená",J261,0)</f>
        <v>0</v>
      </c>
      <c r="BH261" s="162">
        <f>IF(N261="sníž. přenesená",J261,0)</f>
        <v>0</v>
      </c>
      <c r="BI261" s="162">
        <f>IF(N261="nulová",J261,0)</f>
        <v>0</v>
      </c>
      <c r="BJ261" s="18" t="s">
        <v>81</v>
      </c>
      <c r="BK261" s="162">
        <f>ROUND(I261*H261,2)</f>
        <v>0</v>
      </c>
      <c r="BL261" s="18" t="s">
        <v>141</v>
      </c>
      <c r="BM261" s="161" t="s">
        <v>730</v>
      </c>
    </row>
    <row r="262" spans="1:65" s="2" customFormat="1">
      <c r="A262" s="33"/>
      <c r="B262" s="34"/>
      <c r="C262" s="33"/>
      <c r="D262" s="163" t="s">
        <v>143</v>
      </c>
      <c r="E262" s="33"/>
      <c r="F262" s="164" t="s">
        <v>729</v>
      </c>
      <c r="G262" s="33"/>
      <c r="H262" s="33"/>
      <c r="I262" s="165"/>
      <c r="J262" s="33"/>
      <c r="K262" s="33"/>
      <c r="L262" s="34"/>
      <c r="M262" s="166"/>
      <c r="N262" s="167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143</v>
      </c>
      <c r="AU262" s="18" t="s">
        <v>83</v>
      </c>
    </row>
    <row r="263" spans="1:65" s="2" customFormat="1" ht="16.5" customHeight="1">
      <c r="A263" s="33"/>
      <c r="B263" s="149"/>
      <c r="C263" s="150" t="s">
        <v>731</v>
      </c>
      <c r="D263" s="150" t="s">
        <v>137</v>
      </c>
      <c r="E263" s="151" t="s">
        <v>732</v>
      </c>
      <c r="F263" s="152" t="s">
        <v>733</v>
      </c>
      <c r="G263" s="153" t="s">
        <v>235</v>
      </c>
      <c r="H263" s="154">
        <v>1</v>
      </c>
      <c r="I263" s="155"/>
      <c r="J263" s="156">
        <f>ROUND(I263*H263,2)</f>
        <v>0</v>
      </c>
      <c r="K263" s="152" t="s">
        <v>1</v>
      </c>
      <c r="L263" s="34"/>
      <c r="M263" s="157" t="s">
        <v>1</v>
      </c>
      <c r="N263" s="158" t="s">
        <v>40</v>
      </c>
      <c r="O263" s="59"/>
      <c r="P263" s="159">
        <f>O263*H263</f>
        <v>0</v>
      </c>
      <c r="Q263" s="159">
        <v>0</v>
      </c>
      <c r="R263" s="159">
        <f>Q263*H263</f>
        <v>0</v>
      </c>
      <c r="S263" s="159">
        <v>0</v>
      </c>
      <c r="T263" s="16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1" t="s">
        <v>141</v>
      </c>
      <c r="AT263" s="161" t="s">
        <v>137</v>
      </c>
      <c r="AU263" s="161" t="s">
        <v>83</v>
      </c>
      <c r="AY263" s="18" t="s">
        <v>134</v>
      </c>
      <c r="BE263" s="162">
        <f>IF(N263="základní",J263,0)</f>
        <v>0</v>
      </c>
      <c r="BF263" s="162">
        <f>IF(N263="snížená",J263,0)</f>
        <v>0</v>
      </c>
      <c r="BG263" s="162">
        <f>IF(N263="zákl. přenesená",J263,0)</f>
        <v>0</v>
      </c>
      <c r="BH263" s="162">
        <f>IF(N263="sníž. přenesená",J263,0)</f>
        <v>0</v>
      </c>
      <c r="BI263" s="162">
        <f>IF(N263="nulová",J263,0)</f>
        <v>0</v>
      </c>
      <c r="BJ263" s="18" t="s">
        <v>81</v>
      </c>
      <c r="BK263" s="162">
        <f>ROUND(I263*H263,2)</f>
        <v>0</v>
      </c>
      <c r="BL263" s="18" t="s">
        <v>141</v>
      </c>
      <c r="BM263" s="161" t="s">
        <v>734</v>
      </c>
    </row>
    <row r="264" spans="1:65" s="2" customFormat="1">
      <c r="A264" s="33"/>
      <c r="B264" s="34"/>
      <c r="C264" s="33"/>
      <c r="D264" s="163" t="s">
        <v>143</v>
      </c>
      <c r="E264" s="33"/>
      <c r="F264" s="164" t="s">
        <v>733</v>
      </c>
      <c r="G264" s="33"/>
      <c r="H264" s="33"/>
      <c r="I264" s="165"/>
      <c r="J264" s="33"/>
      <c r="K264" s="33"/>
      <c r="L264" s="34"/>
      <c r="M264" s="166"/>
      <c r="N264" s="167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143</v>
      </c>
      <c r="AU264" s="18" t="s">
        <v>83</v>
      </c>
    </row>
    <row r="265" spans="1:65" s="2" customFormat="1" ht="16.5" customHeight="1">
      <c r="A265" s="33"/>
      <c r="B265" s="149"/>
      <c r="C265" s="150" t="s">
        <v>595</v>
      </c>
      <c r="D265" s="150" t="s">
        <v>137</v>
      </c>
      <c r="E265" s="151" t="s">
        <v>735</v>
      </c>
      <c r="F265" s="152" t="s">
        <v>736</v>
      </c>
      <c r="G265" s="153" t="s">
        <v>235</v>
      </c>
      <c r="H265" s="154">
        <v>1</v>
      </c>
      <c r="I265" s="155"/>
      <c r="J265" s="156">
        <f>ROUND(I265*H265,2)</f>
        <v>0</v>
      </c>
      <c r="K265" s="152" t="s">
        <v>1</v>
      </c>
      <c r="L265" s="34"/>
      <c r="M265" s="157" t="s">
        <v>1</v>
      </c>
      <c r="N265" s="158" t="s">
        <v>40</v>
      </c>
      <c r="O265" s="59"/>
      <c r="P265" s="159">
        <f>O265*H265</f>
        <v>0</v>
      </c>
      <c r="Q265" s="159">
        <v>0</v>
      </c>
      <c r="R265" s="159">
        <f>Q265*H265</f>
        <v>0</v>
      </c>
      <c r="S265" s="159">
        <v>0</v>
      </c>
      <c r="T265" s="16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1" t="s">
        <v>141</v>
      </c>
      <c r="AT265" s="161" t="s">
        <v>137</v>
      </c>
      <c r="AU265" s="161" t="s">
        <v>83</v>
      </c>
      <c r="AY265" s="18" t="s">
        <v>134</v>
      </c>
      <c r="BE265" s="162">
        <f>IF(N265="základní",J265,0)</f>
        <v>0</v>
      </c>
      <c r="BF265" s="162">
        <f>IF(N265="snížená",J265,0)</f>
        <v>0</v>
      </c>
      <c r="BG265" s="162">
        <f>IF(N265="zákl. přenesená",J265,0)</f>
        <v>0</v>
      </c>
      <c r="BH265" s="162">
        <f>IF(N265="sníž. přenesená",J265,0)</f>
        <v>0</v>
      </c>
      <c r="BI265" s="162">
        <f>IF(N265="nulová",J265,0)</f>
        <v>0</v>
      </c>
      <c r="BJ265" s="18" t="s">
        <v>81</v>
      </c>
      <c r="BK265" s="162">
        <f>ROUND(I265*H265,2)</f>
        <v>0</v>
      </c>
      <c r="BL265" s="18" t="s">
        <v>141</v>
      </c>
      <c r="BM265" s="161" t="s">
        <v>737</v>
      </c>
    </row>
    <row r="266" spans="1:65" s="2" customFormat="1">
      <c r="A266" s="33"/>
      <c r="B266" s="34"/>
      <c r="C266" s="33"/>
      <c r="D266" s="163" t="s">
        <v>143</v>
      </c>
      <c r="E266" s="33"/>
      <c r="F266" s="164" t="s">
        <v>738</v>
      </c>
      <c r="G266" s="33"/>
      <c r="H266" s="33"/>
      <c r="I266" s="165"/>
      <c r="J266" s="33"/>
      <c r="K266" s="33"/>
      <c r="L266" s="34"/>
      <c r="M266" s="166"/>
      <c r="N266" s="167"/>
      <c r="O266" s="59"/>
      <c r="P266" s="59"/>
      <c r="Q266" s="59"/>
      <c r="R266" s="59"/>
      <c r="S266" s="59"/>
      <c r="T266" s="60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143</v>
      </c>
      <c r="AU266" s="18" t="s">
        <v>83</v>
      </c>
    </row>
    <row r="267" spans="1:65" s="12" customFormat="1" ht="22.9" customHeight="1">
      <c r="B267" s="136"/>
      <c r="D267" s="137" t="s">
        <v>74</v>
      </c>
      <c r="E267" s="147" t="s">
        <v>739</v>
      </c>
      <c r="F267" s="147" t="s">
        <v>740</v>
      </c>
      <c r="I267" s="139"/>
      <c r="J267" s="148">
        <f>BK267</f>
        <v>0</v>
      </c>
      <c r="L267" s="136"/>
      <c r="M267" s="141"/>
      <c r="N267" s="142"/>
      <c r="O267" s="142"/>
      <c r="P267" s="143">
        <f>SUM(P268:P271)</f>
        <v>0</v>
      </c>
      <c r="Q267" s="142"/>
      <c r="R267" s="143">
        <f>SUM(R268:R271)</f>
        <v>0</v>
      </c>
      <c r="S267" s="142"/>
      <c r="T267" s="144">
        <f>SUM(T268:T271)</f>
        <v>0</v>
      </c>
      <c r="AR267" s="137" t="s">
        <v>81</v>
      </c>
      <c r="AT267" s="145" t="s">
        <v>74</v>
      </c>
      <c r="AU267" s="145" t="s">
        <v>81</v>
      </c>
      <c r="AY267" s="137" t="s">
        <v>134</v>
      </c>
      <c r="BK267" s="146">
        <f>SUM(BK268:BK271)</f>
        <v>0</v>
      </c>
    </row>
    <row r="268" spans="1:65" s="2" customFormat="1" ht="24.2" customHeight="1">
      <c r="A268" s="33"/>
      <c r="B268" s="149"/>
      <c r="C268" s="150" t="s">
        <v>741</v>
      </c>
      <c r="D268" s="150" t="s">
        <v>137</v>
      </c>
      <c r="E268" s="151" t="s">
        <v>742</v>
      </c>
      <c r="F268" s="152" t="s">
        <v>743</v>
      </c>
      <c r="G268" s="153" t="s">
        <v>212</v>
      </c>
      <c r="H268" s="154">
        <v>1</v>
      </c>
      <c r="I268" s="155"/>
      <c r="J268" s="156">
        <f>ROUND(I268*H268,2)</f>
        <v>0</v>
      </c>
      <c r="K268" s="152" t="s">
        <v>1</v>
      </c>
      <c r="L268" s="34"/>
      <c r="M268" s="157" t="s">
        <v>1</v>
      </c>
      <c r="N268" s="158" t="s">
        <v>40</v>
      </c>
      <c r="O268" s="59"/>
      <c r="P268" s="159">
        <f>O268*H268</f>
        <v>0</v>
      </c>
      <c r="Q268" s="159">
        <v>0</v>
      </c>
      <c r="R268" s="159">
        <f>Q268*H268</f>
        <v>0</v>
      </c>
      <c r="S268" s="159">
        <v>0</v>
      </c>
      <c r="T268" s="16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1" t="s">
        <v>141</v>
      </c>
      <c r="AT268" s="161" t="s">
        <v>137</v>
      </c>
      <c r="AU268" s="161" t="s">
        <v>83</v>
      </c>
      <c r="AY268" s="18" t="s">
        <v>134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8" t="s">
        <v>81</v>
      </c>
      <c r="BK268" s="162">
        <f>ROUND(I268*H268,2)</f>
        <v>0</v>
      </c>
      <c r="BL268" s="18" t="s">
        <v>141</v>
      </c>
      <c r="BM268" s="161" t="s">
        <v>744</v>
      </c>
    </row>
    <row r="269" spans="1:65" s="2" customFormat="1" ht="19.5">
      <c r="A269" s="33"/>
      <c r="B269" s="34"/>
      <c r="C269" s="33"/>
      <c r="D269" s="163" t="s">
        <v>143</v>
      </c>
      <c r="E269" s="33"/>
      <c r="F269" s="164" t="s">
        <v>743</v>
      </c>
      <c r="G269" s="33"/>
      <c r="H269" s="33"/>
      <c r="I269" s="165"/>
      <c r="J269" s="33"/>
      <c r="K269" s="33"/>
      <c r="L269" s="34"/>
      <c r="M269" s="166"/>
      <c r="N269" s="167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143</v>
      </c>
      <c r="AU269" s="18" t="s">
        <v>83</v>
      </c>
    </row>
    <row r="270" spans="1:65" s="2" customFormat="1" ht="24.2" customHeight="1">
      <c r="A270" s="33"/>
      <c r="B270" s="149"/>
      <c r="C270" s="150" t="s">
        <v>599</v>
      </c>
      <c r="D270" s="150" t="s">
        <v>137</v>
      </c>
      <c r="E270" s="151" t="s">
        <v>745</v>
      </c>
      <c r="F270" s="152" t="s">
        <v>746</v>
      </c>
      <c r="G270" s="153" t="s">
        <v>212</v>
      </c>
      <c r="H270" s="154">
        <v>1</v>
      </c>
      <c r="I270" s="155"/>
      <c r="J270" s="156">
        <f>ROUND(I270*H270,2)</f>
        <v>0</v>
      </c>
      <c r="K270" s="152" t="s">
        <v>1</v>
      </c>
      <c r="L270" s="34"/>
      <c r="M270" s="157" t="s">
        <v>1</v>
      </c>
      <c r="N270" s="158" t="s">
        <v>40</v>
      </c>
      <c r="O270" s="59"/>
      <c r="P270" s="159">
        <f>O270*H270</f>
        <v>0</v>
      </c>
      <c r="Q270" s="159">
        <v>0</v>
      </c>
      <c r="R270" s="159">
        <f>Q270*H270</f>
        <v>0</v>
      </c>
      <c r="S270" s="159">
        <v>0</v>
      </c>
      <c r="T270" s="16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1" t="s">
        <v>141</v>
      </c>
      <c r="AT270" s="161" t="s">
        <v>137</v>
      </c>
      <c r="AU270" s="161" t="s">
        <v>83</v>
      </c>
      <c r="AY270" s="18" t="s">
        <v>134</v>
      </c>
      <c r="BE270" s="162">
        <f>IF(N270="základní",J270,0)</f>
        <v>0</v>
      </c>
      <c r="BF270" s="162">
        <f>IF(N270="snížená",J270,0)</f>
        <v>0</v>
      </c>
      <c r="BG270" s="162">
        <f>IF(N270="zákl. přenesená",J270,0)</f>
        <v>0</v>
      </c>
      <c r="BH270" s="162">
        <f>IF(N270="sníž. přenesená",J270,0)</f>
        <v>0</v>
      </c>
      <c r="BI270" s="162">
        <f>IF(N270="nulová",J270,0)</f>
        <v>0</v>
      </c>
      <c r="BJ270" s="18" t="s">
        <v>81</v>
      </c>
      <c r="BK270" s="162">
        <f>ROUND(I270*H270,2)</f>
        <v>0</v>
      </c>
      <c r="BL270" s="18" t="s">
        <v>141</v>
      </c>
      <c r="BM270" s="161" t="s">
        <v>747</v>
      </c>
    </row>
    <row r="271" spans="1:65" s="2" customFormat="1" ht="19.5">
      <c r="A271" s="33"/>
      <c r="B271" s="34"/>
      <c r="C271" s="33"/>
      <c r="D271" s="163" t="s">
        <v>143</v>
      </c>
      <c r="E271" s="33"/>
      <c r="F271" s="164" t="s">
        <v>746</v>
      </c>
      <c r="G271" s="33"/>
      <c r="H271" s="33"/>
      <c r="I271" s="165"/>
      <c r="J271" s="33"/>
      <c r="K271" s="33"/>
      <c r="L271" s="34"/>
      <c r="M271" s="166"/>
      <c r="N271" s="167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143</v>
      </c>
      <c r="AU271" s="18" t="s">
        <v>83</v>
      </c>
    </row>
    <row r="272" spans="1:65" s="12" customFormat="1" ht="22.9" customHeight="1">
      <c r="B272" s="136"/>
      <c r="D272" s="137" t="s">
        <v>74</v>
      </c>
      <c r="E272" s="147" t="s">
        <v>748</v>
      </c>
      <c r="F272" s="147" t="s">
        <v>749</v>
      </c>
      <c r="I272" s="139"/>
      <c r="J272" s="148">
        <f>BK272</f>
        <v>0</v>
      </c>
      <c r="L272" s="136"/>
      <c r="M272" s="141"/>
      <c r="N272" s="142"/>
      <c r="O272" s="142"/>
      <c r="P272" s="143">
        <f>SUM(P273:P280)</f>
        <v>0</v>
      </c>
      <c r="Q272" s="142"/>
      <c r="R272" s="143">
        <f>SUM(R273:R280)</f>
        <v>0</v>
      </c>
      <c r="S272" s="142"/>
      <c r="T272" s="144">
        <f>SUM(T273:T280)</f>
        <v>0</v>
      </c>
      <c r="AR272" s="137" t="s">
        <v>81</v>
      </c>
      <c r="AT272" s="145" t="s">
        <v>74</v>
      </c>
      <c r="AU272" s="145" t="s">
        <v>81</v>
      </c>
      <c r="AY272" s="137" t="s">
        <v>134</v>
      </c>
      <c r="BK272" s="146">
        <f>SUM(BK273:BK280)</f>
        <v>0</v>
      </c>
    </row>
    <row r="273" spans="1:65" s="2" customFormat="1" ht="16.5" customHeight="1">
      <c r="A273" s="33"/>
      <c r="B273" s="149"/>
      <c r="C273" s="150" t="s">
        <v>750</v>
      </c>
      <c r="D273" s="150" t="s">
        <v>137</v>
      </c>
      <c r="E273" s="151" t="s">
        <v>751</v>
      </c>
      <c r="F273" s="152" t="s">
        <v>752</v>
      </c>
      <c r="G273" s="153" t="s">
        <v>212</v>
      </c>
      <c r="H273" s="154">
        <v>1</v>
      </c>
      <c r="I273" s="155"/>
      <c r="J273" s="156">
        <f>ROUND(I273*H273,2)</f>
        <v>0</v>
      </c>
      <c r="K273" s="152" t="s">
        <v>1</v>
      </c>
      <c r="L273" s="34"/>
      <c r="M273" s="157" t="s">
        <v>1</v>
      </c>
      <c r="N273" s="158" t="s">
        <v>40</v>
      </c>
      <c r="O273" s="59"/>
      <c r="P273" s="159">
        <f>O273*H273</f>
        <v>0</v>
      </c>
      <c r="Q273" s="159">
        <v>0</v>
      </c>
      <c r="R273" s="159">
        <f>Q273*H273</f>
        <v>0</v>
      </c>
      <c r="S273" s="159">
        <v>0</v>
      </c>
      <c r="T273" s="16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1" t="s">
        <v>141</v>
      </c>
      <c r="AT273" s="161" t="s">
        <v>137</v>
      </c>
      <c r="AU273" s="161" t="s">
        <v>83</v>
      </c>
      <c r="AY273" s="18" t="s">
        <v>134</v>
      </c>
      <c r="BE273" s="162">
        <f>IF(N273="základní",J273,0)</f>
        <v>0</v>
      </c>
      <c r="BF273" s="162">
        <f>IF(N273="snížená",J273,0)</f>
        <v>0</v>
      </c>
      <c r="BG273" s="162">
        <f>IF(N273="zákl. přenesená",J273,0)</f>
        <v>0</v>
      </c>
      <c r="BH273" s="162">
        <f>IF(N273="sníž. přenesená",J273,0)</f>
        <v>0</v>
      </c>
      <c r="BI273" s="162">
        <f>IF(N273="nulová",J273,0)</f>
        <v>0</v>
      </c>
      <c r="BJ273" s="18" t="s">
        <v>81</v>
      </c>
      <c r="BK273" s="162">
        <f>ROUND(I273*H273,2)</f>
        <v>0</v>
      </c>
      <c r="BL273" s="18" t="s">
        <v>141</v>
      </c>
      <c r="BM273" s="161" t="s">
        <v>753</v>
      </c>
    </row>
    <row r="274" spans="1:65" s="2" customFormat="1">
      <c r="A274" s="33"/>
      <c r="B274" s="34"/>
      <c r="C274" s="33"/>
      <c r="D274" s="163" t="s">
        <v>143</v>
      </c>
      <c r="E274" s="33"/>
      <c r="F274" s="164" t="s">
        <v>752</v>
      </c>
      <c r="G274" s="33"/>
      <c r="H274" s="33"/>
      <c r="I274" s="165"/>
      <c r="J274" s="33"/>
      <c r="K274" s="33"/>
      <c r="L274" s="34"/>
      <c r="M274" s="166"/>
      <c r="N274" s="167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143</v>
      </c>
      <c r="AU274" s="18" t="s">
        <v>83</v>
      </c>
    </row>
    <row r="275" spans="1:65" s="2" customFormat="1" ht="16.5" customHeight="1">
      <c r="A275" s="33"/>
      <c r="B275" s="149"/>
      <c r="C275" s="150" t="s">
        <v>603</v>
      </c>
      <c r="D275" s="150" t="s">
        <v>137</v>
      </c>
      <c r="E275" s="151" t="s">
        <v>754</v>
      </c>
      <c r="F275" s="152" t="s">
        <v>755</v>
      </c>
      <c r="G275" s="153" t="s">
        <v>461</v>
      </c>
      <c r="H275" s="154">
        <v>65</v>
      </c>
      <c r="I275" s="155"/>
      <c r="J275" s="156">
        <f>ROUND(I275*H275,2)</f>
        <v>0</v>
      </c>
      <c r="K275" s="152" t="s">
        <v>1</v>
      </c>
      <c r="L275" s="34"/>
      <c r="M275" s="157" t="s">
        <v>1</v>
      </c>
      <c r="N275" s="158" t="s">
        <v>40</v>
      </c>
      <c r="O275" s="59"/>
      <c r="P275" s="159">
        <f>O275*H275</f>
        <v>0</v>
      </c>
      <c r="Q275" s="159">
        <v>0</v>
      </c>
      <c r="R275" s="159">
        <f>Q275*H275</f>
        <v>0</v>
      </c>
      <c r="S275" s="159">
        <v>0</v>
      </c>
      <c r="T275" s="16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1" t="s">
        <v>141</v>
      </c>
      <c r="AT275" s="161" t="s">
        <v>137</v>
      </c>
      <c r="AU275" s="161" t="s">
        <v>83</v>
      </c>
      <c r="AY275" s="18" t="s">
        <v>134</v>
      </c>
      <c r="BE275" s="162">
        <f>IF(N275="základní",J275,0)</f>
        <v>0</v>
      </c>
      <c r="BF275" s="162">
        <f>IF(N275="snížená",J275,0)</f>
        <v>0</v>
      </c>
      <c r="BG275" s="162">
        <f>IF(N275="zákl. přenesená",J275,0)</f>
        <v>0</v>
      </c>
      <c r="BH275" s="162">
        <f>IF(N275="sníž. přenesená",J275,0)</f>
        <v>0</v>
      </c>
      <c r="BI275" s="162">
        <f>IF(N275="nulová",J275,0)</f>
        <v>0</v>
      </c>
      <c r="BJ275" s="18" t="s">
        <v>81</v>
      </c>
      <c r="BK275" s="162">
        <f>ROUND(I275*H275,2)</f>
        <v>0</v>
      </c>
      <c r="BL275" s="18" t="s">
        <v>141</v>
      </c>
      <c r="BM275" s="161" t="s">
        <v>756</v>
      </c>
    </row>
    <row r="276" spans="1:65" s="2" customFormat="1">
      <c r="A276" s="33"/>
      <c r="B276" s="34"/>
      <c r="C276" s="33"/>
      <c r="D276" s="163" t="s">
        <v>143</v>
      </c>
      <c r="E276" s="33"/>
      <c r="F276" s="164" t="s">
        <v>755</v>
      </c>
      <c r="G276" s="33"/>
      <c r="H276" s="33"/>
      <c r="I276" s="165"/>
      <c r="J276" s="33"/>
      <c r="K276" s="33"/>
      <c r="L276" s="34"/>
      <c r="M276" s="166"/>
      <c r="N276" s="167"/>
      <c r="O276" s="59"/>
      <c r="P276" s="59"/>
      <c r="Q276" s="59"/>
      <c r="R276" s="59"/>
      <c r="S276" s="59"/>
      <c r="T276" s="60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8" t="s">
        <v>143</v>
      </c>
      <c r="AU276" s="18" t="s">
        <v>83</v>
      </c>
    </row>
    <row r="277" spans="1:65" s="2" customFormat="1" ht="16.5" customHeight="1">
      <c r="A277" s="33"/>
      <c r="B277" s="149"/>
      <c r="C277" s="150" t="s">
        <v>757</v>
      </c>
      <c r="D277" s="150" t="s">
        <v>137</v>
      </c>
      <c r="E277" s="151" t="s">
        <v>758</v>
      </c>
      <c r="F277" s="152" t="s">
        <v>759</v>
      </c>
      <c r="G277" s="153" t="s">
        <v>461</v>
      </c>
      <c r="H277" s="154">
        <v>70</v>
      </c>
      <c r="I277" s="155"/>
      <c r="J277" s="156">
        <f>ROUND(I277*H277,2)</f>
        <v>0</v>
      </c>
      <c r="K277" s="152" t="s">
        <v>1</v>
      </c>
      <c r="L277" s="34"/>
      <c r="M277" s="157" t="s">
        <v>1</v>
      </c>
      <c r="N277" s="158" t="s">
        <v>40</v>
      </c>
      <c r="O277" s="59"/>
      <c r="P277" s="159">
        <f>O277*H277</f>
        <v>0</v>
      </c>
      <c r="Q277" s="159">
        <v>0</v>
      </c>
      <c r="R277" s="159">
        <f>Q277*H277</f>
        <v>0</v>
      </c>
      <c r="S277" s="159">
        <v>0</v>
      </c>
      <c r="T277" s="160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61" t="s">
        <v>141</v>
      </c>
      <c r="AT277" s="161" t="s">
        <v>137</v>
      </c>
      <c r="AU277" s="161" t="s">
        <v>83</v>
      </c>
      <c r="AY277" s="18" t="s">
        <v>134</v>
      </c>
      <c r="BE277" s="162">
        <f>IF(N277="základní",J277,0)</f>
        <v>0</v>
      </c>
      <c r="BF277" s="162">
        <f>IF(N277="snížená",J277,0)</f>
        <v>0</v>
      </c>
      <c r="BG277" s="162">
        <f>IF(N277="zákl. přenesená",J277,0)</f>
        <v>0</v>
      </c>
      <c r="BH277" s="162">
        <f>IF(N277="sníž. přenesená",J277,0)</f>
        <v>0</v>
      </c>
      <c r="BI277" s="162">
        <f>IF(N277="nulová",J277,0)</f>
        <v>0</v>
      </c>
      <c r="BJ277" s="18" t="s">
        <v>81</v>
      </c>
      <c r="BK277" s="162">
        <f>ROUND(I277*H277,2)</f>
        <v>0</v>
      </c>
      <c r="BL277" s="18" t="s">
        <v>141</v>
      </c>
      <c r="BM277" s="161" t="s">
        <v>760</v>
      </c>
    </row>
    <row r="278" spans="1:65" s="2" customFormat="1">
      <c r="A278" s="33"/>
      <c r="B278" s="34"/>
      <c r="C278" s="33"/>
      <c r="D278" s="163" t="s">
        <v>143</v>
      </c>
      <c r="E278" s="33"/>
      <c r="F278" s="164" t="s">
        <v>759</v>
      </c>
      <c r="G278" s="33"/>
      <c r="H278" s="33"/>
      <c r="I278" s="165"/>
      <c r="J278" s="33"/>
      <c r="K278" s="33"/>
      <c r="L278" s="34"/>
      <c r="M278" s="166"/>
      <c r="N278" s="167"/>
      <c r="O278" s="59"/>
      <c r="P278" s="59"/>
      <c r="Q278" s="59"/>
      <c r="R278" s="59"/>
      <c r="S278" s="59"/>
      <c r="T278" s="60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8" t="s">
        <v>143</v>
      </c>
      <c r="AU278" s="18" t="s">
        <v>83</v>
      </c>
    </row>
    <row r="279" spans="1:65" s="2" customFormat="1" ht="24.2" customHeight="1">
      <c r="A279" s="33"/>
      <c r="B279" s="149"/>
      <c r="C279" s="150" t="s">
        <v>607</v>
      </c>
      <c r="D279" s="150" t="s">
        <v>137</v>
      </c>
      <c r="E279" s="151" t="s">
        <v>761</v>
      </c>
      <c r="F279" s="152" t="s">
        <v>762</v>
      </c>
      <c r="G279" s="153" t="s">
        <v>212</v>
      </c>
      <c r="H279" s="154">
        <v>1</v>
      </c>
      <c r="I279" s="155"/>
      <c r="J279" s="156">
        <f>ROUND(I279*H279,2)</f>
        <v>0</v>
      </c>
      <c r="K279" s="152" t="s">
        <v>1</v>
      </c>
      <c r="L279" s="34"/>
      <c r="M279" s="157" t="s">
        <v>1</v>
      </c>
      <c r="N279" s="158" t="s">
        <v>40</v>
      </c>
      <c r="O279" s="59"/>
      <c r="P279" s="159">
        <f>O279*H279</f>
        <v>0</v>
      </c>
      <c r="Q279" s="159">
        <v>0</v>
      </c>
      <c r="R279" s="159">
        <f>Q279*H279</f>
        <v>0</v>
      </c>
      <c r="S279" s="159">
        <v>0</v>
      </c>
      <c r="T279" s="160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1" t="s">
        <v>141</v>
      </c>
      <c r="AT279" s="161" t="s">
        <v>137</v>
      </c>
      <c r="AU279" s="161" t="s">
        <v>83</v>
      </c>
      <c r="AY279" s="18" t="s">
        <v>134</v>
      </c>
      <c r="BE279" s="162">
        <f>IF(N279="základní",J279,0)</f>
        <v>0</v>
      </c>
      <c r="BF279" s="162">
        <f>IF(N279="snížená",J279,0)</f>
        <v>0</v>
      </c>
      <c r="BG279" s="162">
        <f>IF(N279="zákl. přenesená",J279,0)</f>
        <v>0</v>
      </c>
      <c r="BH279" s="162">
        <f>IF(N279="sníž. přenesená",J279,0)</f>
        <v>0</v>
      </c>
      <c r="BI279" s="162">
        <f>IF(N279="nulová",J279,0)</f>
        <v>0</v>
      </c>
      <c r="BJ279" s="18" t="s">
        <v>81</v>
      </c>
      <c r="BK279" s="162">
        <f>ROUND(I279*H279,2)</f>
        <v>0</v>
      </c>
      <c r="BL279" s="18" t="s">
        <v>141</v>
      </c>
      <c r="BM279" s="161" t="s">
        <v>763</v>
      </c>
    </row>
    <row r="280" spans="1:65" s="2" customFormat="1">
      <c r="A280" s="33"/>
      <c r="B280" s="34"/>
      <c r="C280" s="33"/>
      <c r="D280" s="163" t="s">
        <v>143</v>
      </c>
      <c r="E280" s="33"/>
      <c r="F280" s="164" t="s">
        <v>762</v>
      </c>
      <c r="G280" s="33"/>
      <c r="H280" s="33"/>
      <c r="I280" s="165"/>
      <c r="J280" s="33"/>
      <c r="K280" s="33"/>
      <c r="L280" s="34"/>
      <c r="M280" s="213"/>
      <c r="N280" s="214"/>
      <c r="O280" s="215"/>
      <c r="P280" s="215"/>
      <c r="Q280" s="215"/>
      <c r="R280" s="215"/>
      <c r="S280" s="215"/>
      <c r="T280" s="216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8" t="s">
        <v>143</v>
      </c>
      <c r="AU280" s="18" t="s">
        <v>83</v>
      </c>
    </row>
    <row r="281" spans="1:65" s="2" customFormat="1" ht="6.95" customHeight="1">
      <c r="A281" s="33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34"/>
      <c r="M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</row>
  </sheetData>
  <autoFilter ref="C127:K280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95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2" t="str">
        <f>'Rekapitulace stavby'!K6</f>
        <v>MŠ Smetanova 840, Bohumín - Rekosntrukce elektroinstalace vč. stavebních úprav</v>
      </c>
      <c r="F7" s="263"/>
      <c r="G7" s="263"/>
      <c r="H7" s="263"/>
      <c r="L7" s="21"/>
    </row>
    <row r="8" spans="1:46" s="1" customFormat="1" ht="12" customHeight="1">
      <c r="B8" s="21"/>
      <c r="D8" s="28" t="s">
        <v>96</v>
      </c>
      <c r="L8" s="21"/>
    </row>
    <row r="9" spans="1:46" s="2" customFormat="1" ht="23.25" customHeight="1">
      <c r="A9" s="33"/>
      <c r="B9" s="34"/>
      <c r="C9" s="33"/>
      <c r="D9" s="33"/>
      <c r="E9" s="262" t="s">
        <v>97</v>
      </c>
      <c r="F9" s="261"/>
      <c r="G9" s="261"/>
      <c r="H9" s="261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98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52" t="s">
        <v>764</v>
      </c>
      <c r="F11" s="261"/>
      <c r="G11" s="261"/>
      <c r="H11" s="261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10. 5. 2023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4" t="str">
        <f>'Rekapitulace stavby'!E14</f>
        <v>Vyplň údaj</v>
      </c>
      <c r="F20" s="230"/>
      <c r="G20" s="230"/>
      <c r="H20" s="230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34" t="s">
        <v>1</v>
      </c>
      <c r="F29" s="234"/>
      <c r="G29" s="234"/>
      <c r="H29" s="23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ROUND((SUM(BE122:BE150)),  2)</f>
        <v>0</v>
      </c>
      <c r="G35" s="33"/>
      <c r="H35" s="33"/>
      <c r="I35" s="106">
        <v>0.21</v>
      </c>
      <c r="J35" s="105">
        <f>ROUND(((SUM(BE122:BE150))*I35),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ROUND((SUM(BF122:BF150)),  2)</f>
        <v>0</v>
      </c>
      <c r="G36" s="33"/>
      <c r="H36" s="33"/>
      <c r="I36" s="106">
        <v>0.15</v>
      </c>
      <c r="J36" s="105">
        <f>ROUND(((SUM(BF122:BF150))*I36),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ROUND((SUM(BG122:BG150)),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ROUND((SUM(BH122:BH150)),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ROUND((SUM(BI122:BI150)),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Smetanova 840, Bohumín - Rekosntrukce elektroinstalace vč. stavebních úprav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96</v>
      </c>
      <c r="L86" s="21"/>
    </row>
    <row r="87" spans="1:31" s="2" customFormat="1" ht="23.25" customHeight="1">
      <c r="A87" s="33"/>
      <c r="B87" s="34"/>
      <c r="C87" s="33"/>
      <c r="D87" s="33"/>
      <c r="E87" s="262" t="s">
        <v>97</v>
      </c>
      <c r="F87" s="261"/>
      <c r="G87" s="261"/>
      <c r="H87" s="261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98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52" t="str">
        <f>E11</f>
        <v>003 - Ostatní a vedlejší náklady</v>
      </c>
      <c r="F89" s="261"/>
      <c r="G89" s="261"/>
      <c r="H89" s="261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10. 5. 2023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28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101</v>
      </c>
      <c r="D96" s="107"/>
      <c r="E96" s="107"/>
      <c r="F96" s="107"/>
      <c r="G96" s="107"/>
      <c r="H96" s="107"/>
      <c r="I96" s="107"/>
      <c r="J96" s="116" t="s">
        <v>102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103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104</v>
      </c>
    </row>
    <row r="99" spans="1:47" s="9" customFormat="1" ht="24.95" customHeight="1">
      <c r="B99" s="118"/>
      <c r="D99" s="119" t="s">
        <v>765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766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119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6.25" customHeight="1">
      <c r="A110" s="33"/>
      <c r="B110" s="34"/>
      <c r="C110" s="33"/>
      <c r="D110" s="33"/>
      <c r="E110" s="262" t="str">
        <f>E7</f>
        <v>MŠ Smetanova 840, Bohumín - Rekosntrukce elektroinstalace vč. stavebních úprav</v>
      </c>
      <c r="F110" s="263"/>
      <c r="G110" s="263"/>
      <c r="H110" s="26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96</v>
      </c>
      <c r="L111" s="21"/>
    </row>
    <row r="112" spans="1:47" s="2" customFormat="1" ht="23.25" customHeight="1">
      <c r="A112" s="33"/>
      <c r="B112" s="34"/>
      <c r="C112" s="33"/>
      <c r="D112" s="33"/>
      <c r="E112" s="262" t="s">
        <v>97</v>
      </c>
      <c r="F112" s="261"/>
      <c r="G112" s="261"/>
      <c r="H112" s="261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98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52" t="str">
        <f>E11</f>
        <v>003 - Ostatní a vedlejší náklady</v>
      </c>
      <c r="F114" s="261"/>
      <c r="G114" s="261"/>
      <c r="H114" s="261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F14</f>
        <v xml:space="preserve"> </v>
      </c>
      <c r="G116" s="33"/>
      <c r="H116" s="33"/>
      <c r="I116" s="28" t="s">
        <v>22</v>
      </c>
      <c r="J116" s="56" t="str">
        <f>IF(J14="","",J14)</f>
        <v>10. 5. 2023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3"/>
      <c r="E118" s="33"/>
      <c r="F118" s="26" t="str">
        <f>E17</f>
        <v>Město Bohumín</v>
      </c>
      <c r="G118" s="33"/>
      <c r="H118" s="33"/>
      <c r="I118" s="28" t="s">
        <v>30</v>
      </c>
      <c r="J118" s="31" t="str">
        <f>E23</f>
        <v>RP Projekt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3"/>
      <c r="E119" s="33"/>
      <c r="F119" s="26" t="str">
        <f>IF(E20="","",E20)</f>
        <v>Vyplň údaj</v>
      </c>
      <c r="G119" s="33"/>
      <c r="H119" s="33"/>
      <c r="I119" s="28" t="s">
        <v>33</v>
      </c>
      <c r="J119" s="31" t="str">
        <f>E26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120</v>
      </c>
      <c r="D121" s="129" t="s">
        <v>60</v>
      </c>
      <c r="E121" s="129" t="s">
        <v>56</v>
      </c>
      <c r="F121" s="129" t="s">
        <v>57</v>
      </c>
      <c r="G121" s="129" t="s">
        <v>121</v>
      </c>
      <c r="H121" s="129" t="s">
        <v>122</v>
      </c>
      <c r="I121" s="129" t="s">
        <v>123</v>
      </c>
      <c r="J121" s="129" t="s">
        <v>102</v>
      </c>
      <c r="K121" s="130" t="s">
        <v>124</v>
      </c>
      <c r="L121" s="131"/>
      <c r="M121" s="63" t="s">
        <v>1</v>
      </c>
      <c r="N121" s="64" t="s">
        <v>39</v>
      </c>
      <c r="O121" s="64" t="s">
        <v>125</v>
      </c>
      <c r="P121" s="64" t="s">
        <v>126</v>
      </c>
      <c r="Q121" s="64" t="s">
        <v>127</v>
      </c>
      <c r="R121" s="64" t="s">
        <v>128</v>
      </c>
      <c r="S121" s="64" t="s">
        <v>129</v>
      </c>
      <c r="T121" s="65" t="s">
        <v>130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131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104</v>
      </c>
      <c r="BK122" s="135">
        <f>BK123</f>
        <v>0</v>
      </c>
    </row>
    <row r="123" spans="1:65" s="12" customFormat="1" ht="25.9" customHeight="1">
      <c r="B123" s="136"/>
      <c r="D123" s="137" t="s">
        <v>74</v>
      </c>
      <c r="E123" s="138" t="s">
        <v>767</v>
      </c>
      <c r="F123" s="138" t="s">
        <v>768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141</v>
      </c>
      <c r="AT123" s="145" t="s">
        <v>74</v>
      </c>
      <c r="AU123" s="145" t="s">
        <v>75</v>
      </c>
      <c r="AY123" s="137" t="s">
        <v>134</v>
      </c>
      <c r="BK123" s="146">
        <f>BK124</f>
        <v>0</v>
      </c>
    </row>
    <row r="124" spans="1:65" s="12" customFormat="1" ht="22.9" customHeight="1">
      <c r="B124" s="136"/>
      <c r="D124" s="137" t="s">
        <v>74</v>
      </c>
      <c r="E124" s="147" t="s">
        <v>769</v>
      </c>
      <c r="F124" s="147" t="s">
        <v>93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SUM(P125:P150)</f>
        <v>0</v>
      </c>
      <c r="Q124" s="142"/>
      <c r="R124" s="143">
        <f>SUM(R125:R150)</f>
        <v>0</v>
      </c>
      <c r="S124" s="142"/>
      <c r="T124" s="144">
        <f>SUM(T125:T150)</f>
        <v>0</v>
      </c>
      <c r="AR124" s="137" t="s">
        <v>141</v>
      </c>
      <c r="AT124" s="145" t="s">
        <v>74</v>
      </c>
      <c r="AU124" s="145" t="s">
        <v>81</v>
      </c>
      <c r="AY124" s="137" t="s">
        <v>134</v>
      </c>
      <c r="BK124" s="146">
        <f>SUM(BK125:BK150)</f>
        <v>0</v>
      </c>
    </row>
    <row r="125" spans="1:65" s="2" customFormat="1" ht="37.9" customHeight="1">
      <c r="A125" s="33"/>
      <c r="B125" s="149"/>
      <c r="C125" s="150" t="s">
        <v>81</v>
      </c>
      <c r="D125" s="150" t="s">
        <v>137</v>
      </c>
      <c r="E125" s="151" t="s">
        <v>770</v>
      </c>
      <c r="F125" s="152" t="s">
        <v>771</v>
      </c>
      <c r="G125" s="153" t="s">
        <v>212</v>
      </c>
      <c r="H125" s="154">
        <v>1</v>
      </c>
      <c r="I125" s="155"/>
      <c r="J125" s="156">
        <f>ROUND(I125*H125,2)</f>
        <v>0</v>
      </c>
      <c r="K125" s="152" t="s">
        <v>1</v>
      </c>
      <c r="L125" s="34"/>
      <c r="M125" s="157" t="s">
        <v>1</v>
      </c>
      <c r="N125" s="158" t="s">
        <v>40</v>
      </c>
      <c r="O125" s="59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1" t="s">
        <v>462</v>
      </c>
      <c r="AT125" s="161" t="s">
        <v>137</v>
      </c>
      <c r="AU125" s="161" t="s">
        <v>83</v>
      </c>
      <c r="AY125" s="18" t="s">
        <v>134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8" t="s">
        <v>81</v>
      </c>
      <c r="BK125" s="162">
        <f>ROUND(I125*H125,2)</f>
        <v>0</v>
      </c>
      <c r="BL125" s="18" t="s">
        <v>462</v>
      </c>
      <c r="BM125" s="161" t="s">
        <v>772</v>
      </c>
    </row>
    <row r="126" spans="1:65" s="2" customFormat="1" ht="29.25">
      <c r="A126" s="33"/>
      <c r="B126" s="34"/>
      <c r="C126" s="33"/>
      <c r="D126" s="163" t="s">
        <v>143</v>
      </c>
      <c r="E126" s="33"/>
      <c r="F126" s="164" t="s">
        <v>773</v>
      </c>
      <c r="G126" s="33"/>
      <c r="H126" s="33"/>
      <c r="I126" s="165"/>
      <c r="J126" s="33"/>
      <c r="K126" s="33"/>
      <c r="L126" s="34"/>
      <c r="M126" s="166"/>
      <c r="N126" s="167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143</v>
      </c>
      <c r="AU126" s="18" t="s">
        <v>83</v>
      </c>
    </row>
    <row r="127" spans="1:65" s="2" customFormat="1" ht="24.2" customHeight="1">
      <c r="A127" s="33"/>
      <c r="B127" s="149"/>
      <c r="C127" s="150" t="s">
        <v>83</v>
      </c>
      <c r="D127" s="150" t="s">
        <v>137</v>
      </c>
      <c r="E127" s="151" t="s">
        <v>774</v>
      </c>
      <c r="F127" s="152" t="s">
        <v>775</v>
      </c>
      <c r="G127" s="153" t="s">
        <v>212</v>
      </c>
      <c r="H127" s="154">
        <v>1</v>
      </c>
      <c r="I127" s="155"/>
      <c r="J127" s="156">
        <f>ROUND(I127*H127,2)</f>
        <v>0</v>
      </c>
      <c r="K127" s="152" t="s">
        <v>1</v>
      </c>
      <c r="L127" s="34"/>
      <c r="M127" s="157" t="s">
        <v>1</v>
      </c>
      <c r="N127" s="158" t="s">
        <v>40</v>
      </c>
      <c r="O127" s="59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1" t="s">
        <v>462</v>
      </c>
      <c r="AT127" s="161" t="s">
        <v>137</v>
      </c>
      <c r="AU127" s="161" t="s">
        <v>83</v>
      </c>
      <c r="AY127" s="18" t="s">
        <v>134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8" t="s">
        <v>81</v>
      </c>
      <c r="BK127" s="162">
        <f>ROUND(I127*H127,2)</f>
        <v>0</v>
      </c>
      <c r="BL127" s="18" t="s">
        <v>462</v>
      </c>
      <c r="BM127" s="161" t="s">
        <v>776</v>
      </c>
    </row>
    <row r="128" spans="1:65" s="2" customFormat="1" ht="19.5">
      <c r="A128" s="33"/>
      <c r="B128" s="34"/>
      <c r="C128" s="33"/>
      <c r="D128" s="163" t="s">
        <v>143</v>
      </c>
      <c r="E128" s="33"/>
      <c r="F128" s="164" t="s">
        <v>775</v>
      </c>
      <c r="G128" s="33"/>
      <c r="H128" s="33"/>
      <c r="I128" s="165"/>
      <c r="J128" s="33"/>
      <c r="K128" s="33"/>
      <c r="L128" s="34"/>
      <c r="M128" s="166"/>
      <c r="N128" s="167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143</v>
      </c>
      <c r="AU128" s="18" t="s">
        <v>83</v>
      </c>
    </row>
    <row r="129" spans="1:65" s="2" customFormat="1" ht="16.5" customHeight="1">
      <c r="A129" s="33"/>
      <c r="B129" s="149"/>
      <c r="C129" s="150" t="s">
        <v>135</v>
      </c>
      <c r="D129" s="150" t="s">
        <v>137</v>
      </c>
      <c r="E129" s="151" t="s">
        <v>777</v>
      </c>
      <c r="F129" s="152" t="s">
        <v>778</v>
      </c>
      <c r="G129" s="153" t="s">
        <v>461</v>
      </c>
      <c r="H129" s="154">
        <v>16</v>
      </c>
      <c r="I129" s="155"/>
      <c r="J129" s="156">
        <f>ROUND(I129*H129,2)</f>
        <v>0</v>
      </c>
      <c r="K129" s="152" t="s">
        <v>1</v>
      </c>
      <c r="L129" s="34"/>
      <c r="M129" s="157" t="s">
        <v>1</v>
      </c>
      <c r="N129" s="158" t="s">
        <v>40</v>
      </c>
      <c r="O129" s="59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1" t="s">
        <v>462</v>
      </c>
      <c r="AT129" s="161" t="s">
        <v>137</v>
      </c>
      <c r="AU129" s="161" t="s">
        <v>83</v>
      </c>
      <c r="AY129" s="18" t="s">
        <v>134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8" t="s">
        <v>81</v>
      </c>
      <c r="BK129" s="162">
        <f>ROUND(I129*H129,2)</f>
        <v>0</v>
      </c>
      <c r="BL129" s="18" t="s">
        <v>462</v>
      </c>
      <c r="BM129" s="161" t="s">
        <v>779</v>
      </c>
    </row>
    <row r="130" spans="1:65" s="2" customFormat="1">
      <c r="A130" s="33"/>
      <c r="B130" s="34"/>
      <c r="C130" s="33"/>
      <c r="D130" s="163" t="s">
        <v>143</v>
      </c>
      <c r="E130" s="33"/>
      <c r="F130" s="164" t="s">
        <v>778</v>
      </c>
      <c r="G130" s="33"/>
      <c r="H130" s="33"/>
      <c r="I130" s="165"/>
      <c r="J130" s="33"/>
      <c r="K130" s="33"/>
      <c r="L130" s="34"/>
      <c r="M130" s="166"/>
      <c r="N130" s="167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143</v>
      </c>
      <c r="AU130" s="18" t="s">
        <v>83</v>
      </c>
    </row>
    <row r="131" spans="1:65" s="2" customFormat="1" ht="21.75" customHeight="1">
      <c r="A131" s="33"/>
      <c r="B131" s="149"/>
      <c r="C131" s="150" t="s">
        <v>141</v>
      </c>
      <c r="D131" s="150" t="s">
        <v>137</v>
      </c>
      <c r="E131" s="151" t="s">
        <v>780</v>
      </c>
      <c r="F131" s="152" t="s">
        <v>781</v>
      </c>
      <c r="G131" s="153" t="s">
        <v>212</v>
      </c>
      <c r="H131" s="154">
        <v>1</v>
      </c>
      <c r="I131" s="155"/>
      <c r="J131" s="156">
        <f>ROUND(I131*H131,2)</f>
        <v>0</v>
      </c>
      <c r="K131" s="152" t="s">
        <v>1</v>
      </c>
      <c r="L131" s="34"/>
      <c r="M131" s="157" t="s">
        <v>1</v>
      </c>
      <c r="N131" s="158" t="s">
        <v>40</v>
      </c>
      <c r="O131" s="59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1" t="s">
        <v>462</v>
      </c>
      <c r="AT131" s="161" t="s">
        <v>137</v>
      </c>
      <c r="AU131" s="161" t="s">
        <v>83</v>
      </c>
      <c r="AY131" s="18" t="s">
        <v>134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8" t="s">
        <v>81</v>
      </c>
      <c r="BK131" s="162">
        <f>ROUND(I131*H131,2)</f>
        <v>0</v>
      </c>
      <c r="BL131" s="18" t="s">
        <v>462</v>
      </c>
      <c r="BM131" s="161" t="s">
        <v>782</v>
      </c>
    </row>
    <row r="132" spans="1:65" s="2" customFormat="1" ht="19.5">
      <c r="A132" s="33"/>
      <c r="B132" s="34"/>
      <c r="C132" s="33"/>
      <c r="D132" s="163" t="s">
        <v>143</v>
      </c>
      <c r="E132" s="33"/>
      <c r="F132" s="164" t="s">
        <v>783</v>
      </c>
      <c r="G132" s="33"/>
      <c r="H132" s="33"/>
      <c r="I132" s="165"/>
      <c r="J132" s="33"/>
      <c r="K132" s="33"/>
      <c r="L132" s="34"/>
      <c r="M132" s="166"/>
      <c r="N132" s="167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143</v>
      </c>
      <c r="AU132" s="18" t="s">
        <v>83</v>
      </c>
    </row>
    <row r="133" spans="1:65" s="2" customFormat="1" ht="24.2" customHeight="1">
      <c r="A133" s="33"/>
      <c r="B133" s="149"/>
      <c r="C133" s="150" t="s">
        <v>163</v>
      </c>
      <c r="D133" s="150" t="s">
        <v>137</v>
      </c>
      <c r="E133" s="151" t="s">
        <v>784</v>
      </c>
      <c r="F133" s="152" t="s">
        <v>785</v>
      </c>
      <c r="G133" s="153" t="s">
        <v>212</v>
      </c>
      <c r="H133" s="154">
        <v>1</v>
      </c>
      <c r="I133" s="155"/>
      <c r="J133" s="156">
        <f>ROUND(I133*H133,2)</f>
        <v>0</v>
      </c>
      <c r="K133" s="152" t="s">
        <v>1</v>
      </c>
      <c r="L133" s="34"/>
      <c r="M133" s="157" t="s">
        <v>1</v>
      </c>
      <c r="N133" s="158" t="s">
        <v>40</v>
      </c>
      <c r="O133" s="59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1" t="s">
        <v>462</v>
      </c>
      <c r="AT133" s="161" t="s">
        <v>137</v>
      </c>
      <c r="AU133" s="161" t="s">
        <v>83</v>
      </c>
      <c r="AY133" s="18" t="s">
        <v>134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8" t="s">
        <v>81</v>
      </c>
      <c r="BK133" s="162">
        <f>ROUND(I133*H133,2)</f>
        <v>0</v>
      </c>
      <c r="BL133" s="18" t="s">
        <v>462</v>
      </c>
      <c r="BM133" s="161" t="s">
        <v>786</v>
      </c>
    </row>
    <row r="134" spans="1:65" s="2" customFormat="1" ht="19.5">
      <c r="A134" s="33"/>
      <c r="B134" s="34"/>
      <c r="C134" s="33"/>
      <c r="D134" s="163" t="s">
        <v>143</v>
      </c>
      <c r="E134" s="33"/>
      <c r="F134" s="164" t="s">
        <v>785</v>
      </c>
      <c r="G134" s="33"/>
      <c r="H134" s="33"/>
      <c r="I134" s="165"/>
      <c r="J134" s="33"/>
      <c r="K134" s="33"/>
      <c r="L134" s="34"/>
      <c r="M134" s="166"/>
      <c r="N134" s="167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143</v>
      </c>
      <c r="AU134" s="18" t="s">
        <v>83</v>
      </c>
    </row>
    <row r="135" spans="1:65" s="2" customFormat="1" ht="49.15" customHeight="1">
      <c r="A135" s="33"/>
      <c r="B135" s="149"/>
      <c r="C135" s="150" t="s">
        <v>145</v>
      </c>
      <c r="D135" s="150" t="s">
        <v>137</v>
      </c>
      <c r="E135" s="151" t="s">
        <v>787</v>
      </c>
      <c r="F135" s="152" t="s">
        <v>788</v>
      </c>
      <c r="G135" s="153" t="s">
        <v>212</v>
      </c>
      <c r="H135" s="154">
        <v>1</v>
      </c>
      <c r="I135" s="155"/>
      <c r="J135" s="156">
        <f>ROUND(I135*H135,2)</f>
        <v>0</v>
      </c>
      <c r="K135" s="152" t="s">
        <v>1</v>
      </c>
      <c r="L135" s="34"/>
      <c r="M135" s="157" t="s">
        <v>1</v>
      </c>
      <c r="N135" s="158" t="s">
        <v>40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1" t="s">
        <v>462</v>
      </c>
      <c r="AT135" s="161" t="s">
        <v>137</v>
      </c>
      <c r="AU135" s="161" t="s">
        <v>83</v>
      </c>
      <c r="AY135" s="18" t="s">
        <v>134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8" t="s">
        <v>81</v>
      </c>
      <c r="BK135" s="162">
        <f>ROUND(I135*H135,2)</f>
        <v>0</v>
      </c>
      <c r="BL135" s="18" t="s">
        <v>462</v>
      </c>
      <c r="BM135" s="161" t="s">
        <v>789</v>
      </c>
    </row>
    <row r="136" spans="1:65" s="2" customFormat="1" ht="29.25">
      <c r="A136" s="33"/>
      <c r="B136" s="34"/>
      <c r="C136" s="33"/>
      <c r="D136" s="163" t="s">
        <v>143</v>
      </c>
      <c r="E136" s="33"/>
      <c r="F136" s="164" t="s">
        <v>788</v>
      </c>
      <c r="G136" s="33"/>
      <c r="H136" s="33"/>
      <c r="I136" s="165"/>
      <c r="J136" s="33"/>
      <c r="K136" s="33"/>
      <c r="L136" s="34"/>
      <c r="M136" s="166"/>
      <c r="N136" s="167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143</v>
      </c>
      <c r="AU136" s="18" t="s">
        <v>83</v>
      </c>
    </row>
    <row r="137" spans="1:65" s="2" customFormat="1" ht="33" customHeight="1">
      <c r="A137" s="33"/>
      <c r="B137" s="149"/>
      <c r="C137" s="150" t="s">
        <v>183</v>
      </c>
      <c r="D137" s="150" t="s">
        <v>137</v>
      </c>
      <c r="E137" s="151" t="s">
        <v>790</v>
      </c>
      <c r="F137" s="152" t="s">
        <v>791</v>
      </c>
      <c r="G137" s="153" t="s">
        <v>212</v>
      </c>
      <c r="H137" s="154">
        <v>1</v>
      </c>
      <c r="I137" s="155"/>
      <c r="J137" s="156">
        <f>ROUND(I137*H137,2)</f>
        <v>0</v>
      </c>
      <c r="K137" s="152" t="s">
        <v>1</v>
      </c>
      <c r="L137" s="34"/>
      <c r="M137" s="157" t="s">
        <v>1</v>
      </c>
      <c r="N137" s="158" t="s">
        <v>40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462</v>
      </c>
      <c r="AT137" s="161" t="s">
        <v>137</v>
      </c>
      <c r="AU137" s="161" t="s">
        <v>83</v>
      </c>
      <c r="AY137" s="18" t="s">
        <v>134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81</v>
      </c>
      <c r="BK137" s="162">
        <f>ROUND(I137*H137,2)</f>
        <v>0</v>
      </c>
      <c r="BL137" s="18" t="s">
        <v>462</v>
      </c>
      <c r="BM137" s="161" t="s">
        <v>792</v>
      </c>
    </row>
    <row r="138" spans="1:65" s="2" customFormat="1" ht="29.25">
      <c r="A138" s="33"/>
      <c r="B138" s="34"/>
      <c r="C138" s="33"/>
      <c r="D138" s="163" t="s">
        <v>143</v>
      </c>
      <c r="E138" s="33"/>
      <c r="F138" s="164" t="s">
        <v>793</v>
      </c>
      <c r="G138" s="33"/>
      <c r="H138" s="33"/>
      <c r="I138" s="165"/>
      <c r="J138" s="33"/>
      <c r="K138" s="33"/>
      <c r="L138" s="34"/>
      <c r="M138" s="166"/>
      <c r="N138" s="167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143</v>
      </c>
      <c r="AU138" s="18" t="s">
        <v>83</v>
      </c>
    </row>
    <row r="139" spans="1:65" s="2" customFormat="1" ht="62.65" customHeight="1">
      <c r="A139" s="33"/>
      <c r="B139" s="149"/>
      <c r="C139" s="150" t="s">
        <v>189</v>
      </c>
      <c r="D139" s="150" t="s">
        <v>137</v>
      </c>
      <c r="E139" s="151" t="s">
        <v>794</v>
      </c>
      <c r="F139" s="152" t="s">
        <v>795</v>
      </c>
      <c r="G139" s="153" t="s">
        <v>212</v>
      </c>
      <c r="H139" s="154">
        <v>1</v>
      </c>
      <c r="I139" s="155"/>
      <c r="J139" s="156">
        <f>ROUND(I139*H139,2)</f>
        <v>0</v>
      </c>
      <c r="K139" s="152" t="s">
        <v>1</v>
      </c>
      <c r="L139" s="34"/>
      <c r="M139" s="157" t="s">
        <v>1</v>
      </c>
      <c r="N139" s="158" t="s">
        <v>40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462</v>
      </c>
      <c r="AT139" s="161" t="s">
        <v>137</v>
      </c>
      <c r="AU139" s="161" t="s">
        <v>83</v>
      </c>
      <c r="AY139" s="18" t="s">
        <v>134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81</v>
      </c>
      <c r="BK139" s="162">
        <f>ROUND(I139*H139,2)</f>
        <v>0</v>
      </c>
      <c r="BL139" s="18" t="s">
        <v>462</v>
      </c>
      <c r="BM139" s="161" t="s">
        <v>796</v>
      </c>
    </row>
    <row r="140" spans="1:65" s="2" customFormat="1" ht="48.75">
      <c r="A140" s="33"/>
      <c r="B140" s="34"/>
      <c r="C140" s="33"/>
      <c r="D140" s="163" t="s">
        <v>143</v>
      </c>
      <c r="E140" s="33"/>
      <c r="F140" s="164" t="s">
        <v>797</v>
      </c>
      <c r="G140" s="33"/>
      <c r="H140" s="33"/>
      <c r="I140" s="165"/>
      <c r="J140" s="33"/>
      <c r="K140" s="33"/>
      <c r="L140" s="34"/>
      <c r="M140" s="166"/>
      <c r="N140" s="167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143</v>
      </c>
      <c r="AU140" s="18" t="s">
        <v>83</v>
      </c>
    </row>
    <row r="141" spans="1:65" s="2" customFormat="1" ht="49.15" customHeight="1">
      <c r="A141" s="33"/>
      <c r="B141" s="149"/>
      <c r="C141" s="150" t="s">
        <v>195</v>
      </c>
      <c r="D141" s="150" t="s">
        <v>137</v>
      </c>
      <c r="E141" s="151" t="s">
        <v>798</v>
      </c>
      <c r="F141" s="152" t="s">
        <v>799</v>
      </c>
      <c r="G141" s="153" t="s">
        <v>212</v>
      </c>
      <c r="H141" s="154">
        <v>1</v>
      </c>
      <c r="I141" s="155"/>
      <c r="J141" s="156">
        <f>ROUND(I141*H141,2)</f>
        <v>0</v>
      </c>
      <c r="K141" s="152" t="s">
        <v>1</v>
      </c>
      <c r="L141" s="34"/>
      <c r="M141" s="157" t="s">
        <v>1</v>
      </c>
      <c r="N141" s="158" t="s">
        <v>40</v>
      </c>
      <c r="O141" s="59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462</v>
      </c>
      <c r="AT141" s="161" t="s">
        <v>137</v>
      </c>
      <c r="AU141" s="161" t="s">
        <v>83</v>
      </c>
      <c r="AY141" s="18" t="s">
        <v>134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81</v>
      </c>
      <c r="BK141" s="162">
        <f>ROUND(I141*H141,2)</f>
        <v>0</v>
      </c>
      <c r="BL141" s="18" t="s">
        <v>462</v>
      </c>
      <c r="BM141" s="161" t="s">
        <v>800</v>
      </c>
    </row>
    <row r="142" spans="1:65" s="2" customFormat="1" ht="39">
      <c r="A142" s="33"/>
      <c r="B142" s="34"/>
      <c r="C142" s="33"/>
      <c r="D142" s="163" t="s">
        <v>143</v>
      </c>
      <c r="E142" s="33"/>
      <c r="F142" s="164" t="s">
        <v>801</v>
      </c>
      <c r="G142" s="33"/>
      <c r="H142" s="33"/>
      <c r="I142" s="165"/>
      <c r="J142" s="33"/>
      <c r="K142" s="33"/>
      <c r="L142" s="34"/>
      <c r="M142" s="166"/>
      <c r="N142" s="167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143</v>
      </c>
      <c r="AU142" s="18" t="s">
        <v>83</v>
      </c>
    </row>
    <row r="143" spans="1:65" s="2" customFormat="1" ht="76.349999999999994" customHeight="1">
      <c r="A143" s="33"/>
      <c r="B143" s="149"/>
      <c r="C143" s="150" t="s">
        <v>201</v>
      </c>
      <c r="D143" s="150" t="s">
        <v>137</v>
      </c>
      <c r="E143" s="151" t="s">
        <v>802</v>
      </c>
      <c r="F143" s="152" t="s">
        <v>803</v>
      </c>
      <c r="G143" s="153" t="s">
        <v>212</v>
      </c>
      <c r="H143" s="154">
        <v>1</v>
      </c>
      <c r="I143" s="155"/>
      <c r="J143" s="156">
        <f>ROUND(I143*H143,2)</f>
        <v>0</v>
      </c>
      <c r="K143" s="152" t="s">
        <v>1</v>
      </c>
      <c r="L143" s="34"/>
      <c r="M143" s="157" t="s">
        <v>1</v>
      </c>
      <c r="N143" s="158" t="s">
        <v>40</v>
      </c>
      <c r="O143" s="59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1" t="s">
        <v>462</v>
      </c>
      <c r="AT143" s="161" t="s">
        <v>137</v>
      </c>
      <c r="AU143" s="161" t="s">
        <v>83</v>
      </c>
      <c r="AY143" s="18" t="s">
        <v>134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8" t="s">
        <v>81</v>
      </c>
      <c r="BK143" s="162">
        <f>ROUND(I143*H143,2)</f>
        <v>0</v>
      </c>
      <c r="BL143" s="18" t="s">
        <v>462</v>
      </c>
      <c r="BM143" s="161" t="s">
        <v>804</v>
      </c>
    </row>
    <row r="144" spans="1:65" s="2" customFormat="1" ht="58.5">
      <c r="A144" s="33"/>
      <c r="B144" s="34"/>
      <c r="C144" s="33"/>
      <c r="D144" s="163" t="s">
        <v>143</v>
      </c>
      <c r="E144" s="33"/>
      <c r="F144" s="164" t="s">
        <v>805</v>
      </c>
      <c r="G144" s="33"/>
      <c r="H144" s="33"/>
      <c r="I144" s="165"/>
      <c r="J144" s="33"/>
      <c r="K144" s="33"/>
      <c r="L144" s="34"/>
      <c r="M144" s="166"/>
      <c r="N144" s="167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143</v>
      </c>
      <c r="AU144" s="18" t="s">
        <v>83</v>
      </c>
    </row>
    <row r="145" spans="1:65" s="2" customFormat="1" ht="44.25" customHeight="1">
      <c r="A145" s="33"/>
      <c r="B145" s="149"/>
      <c r="C145" s="150" t="s">
        <v>209</v>
      </c>
      <c r="D145" s="150" t="s">
        <v>137</v>
      </c>
      <c r="E145" s="151" t="s">
        <v>806</v>
      </c>
      <c r="F145" s="152" t="s">
        <v>807</v>
      </c>
      <c r="G145" s="153" t="s">
        <v>212</v>
      </c>
      <c r="H145" s="154">
        <v>1</v>
      </c>
      <c r="I145" s="155"/>
      <c r="J145" s="156">
        <f>ROUND(I145*H145,2)</f>
        <v>0</v>
      </c>
      <c r="K145" s="152" t="s">
        <v>1</v>
      </c>
      <c r="L145" s="34"/>
      <c r="M145" s="157" t="s">
        <v>1</v>
      </c>
      <c r="N145" s="158" t="s">
        <v>40</v>
      </c>
      <c r="O145" s="59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1" t="s">
        <v>462</v>
      </c>
      <c r="AT145" s="161" t="s">
        <v>137</v>
      </c>
      <c r="AU145" s="161" t="s">
        <v>83</v>
      </c>
      <c r="AY145" s="18" t="s">
        <v>134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8" t="s">
        <v>81</v>
      </c>
      <c r="BK145" s="162">
        <f>ROUND(I145*H145,2)</f>
        <v>0</v>
      </c>
      <c r="BL145" s="18" t="s">
        <v>462</v>
      </c>
      <c r="BM145" s="161" t="s">
        <v>808</v>
      </c>
    </row>
    <row r="146" spans="1:65" s="2" customFormat="1" ht="39">
      <c r="A146" s="33"/>
      <c r="B146" s="34"/>
      <c r="C146" s="33"/>
      <c r="D146" s="163" t="s">
        <v>143</v>
      </c>
      <c r="E146" s="33"/>
      <c r="F146" s="164" t="s">
        <v>809</v>
      </c>
      <c r="G146" s="33"/>
      <c r="H146" s="33"/>
      <c r="I146" s="165"/>
      <c r="J146" s="33"/>
      <c r="K146" s="33"/>
      <c r="L146" s="34"/>
      <c r="M146" s="166"/>
      <c r="N146" s="167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143</v>
      </c>
      <c r="AU146" s="18" t="s">
        <v>83</v>
      </c>
    </row>
    <row r="147" spans="1:65" s="2" customFormat="1" ht="16.5" customHeight="1">
      <c r="A147" s="33"/>
      <c r="B147" s="149"/>
      <c r="C147" s="150" t="s">
        <v>217</v>
      </c>
      <c r="D147" s="150" t="s">
        <v>137</v>
      </c>
      <c r="E147" s="151" t="s">
        <v>810</v>
      </c>
      <c r="F147" s="152" t="s">
        <v>811</v>
      </c>
      <c r="G147" s="153" t="s">
        <v>212</v>
      </c>
      <c r="H147" s="154">
        <v>1</v>
      </c>
      <c r="I147" s="155"/>
      <c r="J147" s="156">
        <f>ROUND(I147*H147,2)</f>
        <v>0</v>
      </c>
      <c r="K147" s="152" t="s">
        <v>1</v>
      </c>
      <c r="L147" s="34"/>
      <c r="M147" s="157" t="s">
        <v>1</v>
      </c>
      <c r="N147" s="158" t="s">
        <v>40</v>
      </c>
      <c r="O147" s="59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462</v>
      </c>
      <c r="AT147" s="161" t="s">
        <v>137</v>
      </c>
      <c r="AU147" s="161" t="s">
        <v>83</v>
      </c>
      <c r="AY147" s="18" t="s">
        <v>134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81</v>
      </c>
      <c r="BK147" s="162">
        <f>ROUND(I147*H147,2)</f>
        <v>0</v>
      </c>
      <c r="BL147" s="18" t="s">
        <v>462</v>
      </c>
      <c r="BM147" s="161" t="s">
        <v>812</v>
      </c>
    </row>
    <row r="148" spans="1:65" s="2" customFormat="1">
      <c r="A148" s="33"/>
      <c r="B148" s="34"/>
      <c r="C148" s="33"/>
      <c r="D148" s="163" t="s">
        <v>143</v>
      </c>
      <c r="E148" s="33"/>
      <c r="F148" s="164" t="s">
        <v>811</v>
      </c>
      <c r="G148" s="33"/>
      <c r="H148" s="33"/>
      <c r="I148" s="165"/>
      <c r="J148" s="33"/>
      <c r="K148" s="33"/>
      <c r="L148" s="34"/>
      <c r="M148" s="166"/>
      <c r="N148" s="167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143</v>
      </c>
      <c r="AU148" s="18" t="s">
        <v>83</v>
      </c>
    </row>
    <row r="149" spans="1:65" s="2" customFormat="1" ht="16.5" customHeight="1">
      <c r="A149" s="33"/>
      <c r="B149" s="149"/>
      <c r="C149" s="150" t="s">
        <v>222</v>
      </c>
      <c r="D149" s="150" t="s">
        <v>137</v>
      </c>
      <c r="E149" s="151" t="s">
        <v>813</v>
      </c>
      <c r="F149" s="152" t="s">
        <v>814</v>
      </c>
      <c r="G149" s="153" t="s">
        <v>212</v>
      </c>
      <c r="H149" s="154">
        <v>1</v>
      </c>
      <c r="I149" s="155"/>
      <c r="J149" s="156">
        <f>ROUND(I149*H149,2)</f>
        <v>0</v>
      </c>
      <c r="K149" s="152" t="s">
        <v>1</v>
      </c>
      <c r="L149" s="34"/>
      <c r="M149" s="157" t="s">
        <v>1</v>
      </c>
      <c r="N149" s="158" t="s">
        <v>40</v>
      </c>
      <c r="O149" s="59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1" t="s">
        <v>462</v>
      </c>
      <c r="AT149" s="161" t="s">
        <v>137</v>
      </c>
      <c r="AU149" s="161" t="s">
        <v>83</v>
      </c>
      <c r="AY149" s="18" t="s">
        <v>134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8" t="s">
        <v>81</v>
      </c>
      <c r="BK149" s="162">
        <f>ROUND(I149*H149,2)</f>
        <v>0</v>
      </c>
      <c r="BL149" s="18" t="s">
        <v>462</v>
      </c>
      <c r="BM149" s="161" t="s">
        <v>815</v>
      </c>
    </row>
    <row r="150" spans="1:65" s="2" customFormat="1">
      <c r="A150" s="33"/>
      <c r="B150" s="34"/>
      <c r="C150" s="33"/>
      <c r="D150" s="163" t="s">
        <v>143</v>
      </c>
      <c r="E150" s="33"/>
      <c r="F150" s="164" t="s">
        <v>814</v>
      </c>
      <c r="G150" s="33"/>
      <c r="H150" s="33"/>
      <c r="I150" s="165"/>
      <c r="J150" s="33"/>
      <c r="K150" s="33"/>
      <c r="L150" s="34"/>
      <c r="M150" s="213"/>
      <c r="N150" s="214"/>
      <c r="O150" s="215"/>
      <c r="P150" s="215"/>
      <c r="Q150" s="215"/>
      <c r="R150" s="215"/>
      <c r="S150" s="215"/>
      <c r="T150" s="216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143</v>
      </c>
      <c r="AU150" s="18" t="s">
        <v>83</v>
      </c>
    </row>
    <row r="151" spans="1:65" s="2" customFormat="1" ht="6.95" customHeight="1">
      <c r="A151" s="33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34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001 - Stavební část</vt:lpstr>
      <vt:lpstr>002 - Elektroinstalace</vt:lpstr>
      <vt:lpstr>003 - Ostatní a vedlejší ...</vt:lpstr>
      <vt:lpstr>'001 - Stavební část'!Názvy_tisku</vt:lpstr>
      <vt:lpstr>'002 - Elektroinstalace'!Názvy_tisku</vt:lpstr>
      <vt:lpstr>'003 - Ostatní a vedlejší ...'!Názvy_tisku</vt:lpstr>
      <vt:lpstr>'Rekapitulace stavby'!Názvy_tisku</vt:lpstr>
      <vt:lpstr>'001 - Stavební část'!Oblast_tisku</vt:lpstr>
      <vt:lpstr>'002 - Elektroinstalace'!Oblast_tisku</vt:lpstr>
      <vt:lpstr>'003 -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Krumnikl, Radim</dc:creator>
  <cp:lastModifiedBy>Lorenc Michal</cp:lastModifiedBy>
  <dcterms:created xsi:type="dcterms:W3CDTF">2023-05-11T11:16:51Z</dcterms:created>
  <dcterms:modified xsi:type="dcterms:W3CDTF">2024-01-05T10:45:31Z</dcterms:modified>
</cp:coreProperties>
</file>